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2105" yWindow="-15" windowWidth="11940" windowHeight="5115"/>
  </bookViews>
  <sheets>
    <sheet name="Założenia_Predpoklady" sheetId="3" r:id="rId1"/>
    <sheet name="Dane_Dáta" sheetId="2" r:id="rId2"/>
    <sheet name="Wyniki_Výsledky " sheetId="1" r:id="rId3"/>
    <sheet name="Trwałość_Udržateľnosť" sheetId="4" r:id="rId4"/>
    <sheet name="An. ekonomiczna_Ekonomická an." sheetId="5" r:id="rId5"/>
  </sheets>
  <definedNames>
    <definedName name="_xlnm.Print_Area" localSheetId="1">Dane_Dáta!$A$1:$AF$212</definedName>
    <definedName name="_xlnm.Print_Area" localSheetId="3">Trwałość_Udržateľnosť!$A$1:$AE$58</definedName>
    <definedName name="_xlnm.Print_Area" localSheetId="2">'Wyniki_Výsledky '!$A$1:$AF$99</definedName>
    <definedName name="_xlnm.Print_Area" localSheetId="0">Założenia_Predpoklady!$A$1:$AF$19</definedName>
  </definedNames>
  <calcPr calcId="145621"/>
</workbook>
</file>

<file path=xl/calcChain.xml><?xml version="1.0" encoding="utf-8"?>
<calcChain xmlns="http://schemas.openxmlformats.org/spreadsheetml/2006/main">
  <c r="D172" i="2" l="1"/>
  <c r="D175" i="2" s="1"/>
  <c r="E39" i="1" l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C39" i="1"/>
  <c r="D39" i="1"/>
  <c r="F199" i="2" l="1"/>
  <c r="G199" i="2"/>
  <c r="H199" i="2"/>
  <c r="I199" i="2"/>
  <c r="J199" i="2"/>
  <c r="D199" i="2"/>
  <c r="E199" i="2"/>
  <c r="C199" i="2"/>
  <c r="E99" i="2"/>
  <c r="B48" i="4"/>
  <c r="B47" i="4"/>
  <c r="O18" i="3" l="1"/>
  <c r="C93" i="2" s="1"/>
  <c r="C67" i="2" l="1"/>
  <c r="C37" i="2"/>
  <c r="C53" i="2"/>
  <c r="C38" i="2"/>
  <c r="K26" i="4" l="1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I98" i="5" l="1"/>
  <c r="A118" i="5" s="1"/>
  <c r="H98" i="5"/>
  <c r="A117" i="5" s="1"/>
  <c r="G98" i="5"/>
  <c r="A116" i="5" s="1"/>
  <c r="F98" i="5"/>
  <c r="A115" i="5" s="1"/>
  <c r="E98" i="5"/>
  <c r="A114" i="5" s="1"/>
  <c r="I97" i="5"/>
  <c r="A105" i="5" s="1"/>
  <c r="H97" i="5"/>
  <c r="A104" i="5" s="1"/>
  <c r="G97" i="5"/>
  <c r="A103" i="5" s="1"/>
  <c r="F97" i="5"/>
  <c r="A102" i="5" s="1"/>
  <c r="E97" i="5"/>
  <c r="A101" i="5" s="1"/>
  <c r="E108" i="5" l="1"/>
  <c r="A108" i="5"/>
  <c r="A120" i="5"/>
  <c r="E120" i="5"/>
  <c r="E124" i="5"/>
  <c r="A124" i="5"/>
  <c r="A121" i="5"/>
  <c r="E121" i="5"/>
  <c r="A110" i="5"/>
  <c r="E110" i="5"/>
  <c r="E122" i="5"/>
  <c r="A122" i="5"/>
  <c r="E107" i="5"/>
  <c r="A107" i="5"/>
  <c r="E109" i="5"/>
  <c r="A109" i="5"/>
  <c r="A111" i="5"/>
  <c r="E123" i="5"/>
  <c r="A123" i="5"/>
  <c r="E111" i="5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C32" i="4"/>
  <c r="D182" i="2"/>
  <c r="D15" i="1" s="1"/>
  <c r="E182" i="2"/>
  <c r="E15" i="1" s="1"/>
  <c r="F182" i="2"/>
  <c r="F15" i="1" s="1"/>
  <c r="W182" i="2"/>
  <c r="W15" i="1" s="1"/>
  <c r="X182" i="2"/>
  <c r="X15" i="1" s="1"/>
  <c r="Y182" i="2"/>
  <c r="Y15" i="1" s="1"/>
  <c r="Z182" i="2"/>
  <c r="Z15" i="1" s="1"/>
  <c r="AA182" i="2"/>
  <c r="AA15" i="1" s="1"/>
  <c r="AB182" i="2"/>
  <c r="AB15" i="1" s="1"/>
  <c r="AC182" i="2"/>
  <c r="AC15" i="1" s="1"/>
  <c r="AD182" i="2"/>
  <c r="AD15" i="1" s="1"/>
  <c r="AE182" i="2"/>
  <c r="AE15" i="1" s="1"/>
  <c r="AF182" i="2"/>
  <c r="AF15" i="1" s="1"/>
  <c r="C182" i="2"/>
  <c r="C15" i="1" s="1"/>
  <c r="D174" i="2"/>
  <c r="D17" i="1" s="1"/>
  <c r="E172" i="2"/>
  <c r="F172" i="2"/>
  <c r="W172" i="2"/>
  <c r="X172" i="2"/>
  <c r="Y172" i="2"/>
  <c r="Z172" i="2"/>
  <c r="AA172" i="2"/>
  <c r="AB172" i="2"/>
  <c r="AC172" i="2"/>
  <c r="AD172" i="2"/>
  <c r="AE172" i="2"/>
  <c r="AF172" i="2"/>
  <c r="C172" i="2"/>
  <c r="C30" i="2"/>
  <c r="AC174" i="2" l="1"/>
  <c r="AC17" i="1" s="1"/>
  <c r="AC175" i="2"/>
  <c r="Y174" i="2"/>
  <c r="Y17" i="1" s="1"/>
  <c r="Y175" i="2"/>
  <c r="E174" i="2"/>
  <c r="E17" i="1" s="1"/>
  <c r="E175" i="2"/>
  <c r="AD174" i="2"/>
  <c r="AD17" i="1" s="1"/>
  <c r="AD175" i="2"/>
  <c r="Z174" i="2"/>
  <c r="Z17" i="1" s="1"/>
  <c r="Z175" i="2"/>
  <c r="AE174" i="2"/>
  <c r="AE17" i="1" s="1"/>
  <c r="AE175" i="2"/>
  <c r="AA174" i="2"/>
  <c r="AA17" i="1" s="1"/>
  <c r="AA175" i="2"/>
  <c r="W174" i="2"/>
  <c r="W17" i="1" s="1"/>
  <c r="W175" i="2"/>
  <c r="C174" i="2"/>
  <c r="C17" i="1" s="1"/>
  <c r="C175" i="2"/>
  <c r="AF174" i="2"/>
  <c r="AF17" i="1" s="1"/>
  <c r="AF175" i="2"/>
  <c r="AB174" i="2"/>
  <c r="AB17" i="1" s="1"/>
  <c r="AB175" i="2"/>
  <c r="X174" i="2"/>
  <c r="X17" i="1" s="1"/>
  <c r="X175" i="2"/>
  <c r="F174" i="2"/>
  <c r="F17" i="1" s="1"/>
  <c r="F175" i="2"/>
  <c r="E31" i="4"/>
  <c r="G3" i="3"/>
  <c r="H3" i="3" s="1"/>
  <c r="I3" i="3" s="1"/>
  <c r="J3" i="3" s="1"/>
  <c r="K3" i="3" s="1"/>
  <c r="L3" i="3" s="1"/>
  <c r="M3" i="3" s="1"/>
  <c r="N3" i="3" s="1"/>
  <c r="C203" i="2"/>
  <c r="D194" i="2"/>
  <c r="D26" i="4" s="1"/>
  <c r="E194" i="2"/>
  <c r="E26" i="4" s="1"/>
  <c r="F194" i="2"/>
  <c r="F26" i="4" s="1"/>
  <c r="G194" i="2"/>
  <c r="G26" i="4" s="1"/>
  <c r="H194" i="2"/>
  <c r="H26" i="4" s="1"/>
  <c r="I194" i="2"/>
  <c r="I26" i="4" s="1"/>
  <c r="J194" i="2"/>
  <c r="J26" i="4" s="1"/>
  <c r="C194" i="2"/>
  <c r="C26" i="4" s="1"/>
  <c r="AF32" i="5" l="1"/>
  <c r="AF40" i="1"/>
  <c r="Y107" i="2" l="1"/>
  <c r="D94" i="1" l="1"/>
  <c r="C94" i="1"/>
  <c r="D81" i="1"/>
  <c r="C81" i="1"/>
  <c r="D32" i="5" l="1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C32" i="5"/>
  <c r="C16" i="3" l="1"/>
  <c r="C10" i="3"/>
  <c r="C42" i="1"/>
  <c r="C28" i="1"/>
  <c r="D14" i="3"/>
  <c r="E14" i="3" s="1"/>
  <c r="C1" i="5"/>
  <c r="E58" i="1"/>
  <c r="A63" i="1" s="1"/>
  <c r="F58" i="1"/>
  <c r="A64" i="1" s="1"/>
  <c r="G58" i="1"/>
  <c r="A65" i="1" s="1"/>
  <c r="H58" i="1"/>
  <c r="A66" i="1" s="1"/>
  <c r="I58" i="1"/>
  <c r="A67" i="1" s="1"/>
  <c r="E59" i="1"/>
  <c r="A76" i="1" s="1"/>
  <c r="F59" i="1"/>
  <c r="A77" i="1" s="1"/>
  <c r="G59" i="1"/>
  <c r="A78" i="1" s="1"/>
  <c r="H59" i="1"/>
  <c r="A79" i="1" s="1"/>
  <c r="I59" i="1"/>
  <c r="A80" i="1" s="1"/>
  <c r="E60" i="1"/>
  <c r="A89" i="1" s="1"/>
  <c r="F60" i="1"/>
  <c r="A90" i="1" s="1"/>
  <c r="G60" i="1"/>
  <c r="A91" i="1" s="1"/>
  <c r="H60" i="1"/>
  <c r="A92" i="1" s="1"/>
  <c r="I60" i="1"/>
  <c r="A93" i="1" s="1"/>
  <c r="K50" i="1"/>
  <c r="D16" i="3" l="1"/>
  <c r="E16" i="3" s="1"/>
  <c r="F14" i="3"/>
  <c r="E72" i="1"/>
  <c r="A72" i="1"/>
  <c r="E84" i="1"/>
  <c r="A84" i="1"/>
  <c r="A96" i="1"/>
  <c r="E96" i="1"/>
  <c r="E71" i="1"/>
  <c r="A71" i="1"/>
  <c r="E83" i="1"/>
  <c r="A83" i="1"/>
  <c r="A95" i="1"/>
  <c r="E95" i="1"/>
  <c r="A99" i="1"/>
  <c r="E99" i="1"/>
  <c r="E70" i="1"/>
  <c r="A70" i="1"/>
  <c r="E82" i="1"/>
  <c r="A82" i="1"/>
  <c r="E86" i="1"/>
  <c r="A86" i="1"/>
  <c r="A98" i="1"/>
  <c r="E98" i="1"/>
  <c r="E85" i="1"/>
  <c r="A85" i="1"/>
  <c r="A97" i="1"/>
  <c r="E97" i="1"/>
  <c r="A69" i="1"/>
  <c r="A73" i="1"/>
  <c r="E69" i="1"/>
  <c r="E73" i="1"/>
  <c r="F16" i="3" l="1"/>
  <c r="G14" i="3"/>
  <c r="D17" i="2"/>
  <c r="E17" i="2"/>
  <c r="F17" i="2"/>
  <c r="G17" i="2"/>
  <c r="H17" i="2"/>
  <c r="I17" i="2"/>
  <c r="J17" i="2"/>
  <c r="C17" i="2"/>
  <c r="G16" i="3" l="1"/>
  <c r="H14" i="3"/>
  <c r="C1" i="2"/>
  <c r="K71" i="2"/>
  <c r="J71" i="2"/>
  <c r="I71" i="2"/>
  <c r="H71" i="2"/>
  <c r="G71" i="2"/>
  <c r="F71" i="2"/>
  <c r="E71" i="2"/>
  <c r="D71" i="2"/>
  <c r="C71" i="2"/>
  <c r="C73" i="2"/>
  <c r="J56" i="2"/>
  <c r="I56" i="2"/>
  <c r="H56" i="2"/>
  <c r="G56" i="2"/>
  <c r="F56" i="2"/>
  <c r="E56" i="2"/>
  <c r="D56" i="2"/>
  <c r="C56" i="2"/>
  <c r="C52" i="2"/>
  <c r="J41" i="2"/>
  <c r="I41" i="2"/>
  <c r="H41" i="2"/>
  <c r="G41" i="2"/>
  <c r="F41" i="2"/>
  <c r="E41" i="2"/>
  <c r="D41" i="2"/>
  <c r="C41" i="2"/>
  <c r="C82" i="2" l="1"/>
  <c r="C68" i="2"/>
  <c r="H16" i="3"/>
  <c r="I14" i="3"/>
  <c r="I16" i="3" l="1"/>
  <c r="J14" i="3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J16" i="3" l="1"/>
  <c r="K14" i="3"/>
  <c r="K25" i="2"/>
  <c r="K26" i="2"/>
  <c r="D16" i="2"/>
  <c r="K14" i="2"/>
  <c r="K15" i="2"/>
  <c r="K13" i="2"/>
  <c r="E16" i="2"/>
  <c r="F16" i="2"/>
  <c r="G16" i="2"/>
  <c r="H16" i="2"/>
  <c r="I16" i="2"/>
  <c r="J16" i="2"/>
  <c r="C16" i="2"/>
  <c r="K16" i="3" l="1"/>
  <c r="L14" i="3"/>
  <c r="K16" i="2"/>
  <c r="K17" i="2"/>
  <c r="C39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D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C25" i="4"/>
  <c r="C31" i="4"/>
  <c r="D4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W4" i="4"/>
  <c r="X4" i="4"/>
  <c r="Y4" i="4"/>
  <c r="Z4" i="4"/>
  <c r="AA4" i="4"/>
  <c r="AB4" i="4"/>
  <c r="AC4" i="4"/>
  <c r="AD4" i="4"/>
  <c r="AE4" i="4"/>
  <c r="C4" i="4"/>
  <c r="G182" i="2" l="1"/>
  <c r="G15" i="1" s="1"/>
  <c r="G172" i="2"/>
  <c r="L16" i="3"/>
  <c r="M14" i="3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C200" i="2"/>
  <c r="D200" i="2"/>
  <c r="E200" i="2"/>
  <c r="F200" i="2"/>
  <c r="G200" i="2"/>
  <c r="H200" i="2"/>
  <c r="I200" i="2"/>
  <c r="J200" i="2"/>
  <c r="C1" i="4"/>
  <c r="G174" i="2" l="1"/>
  <c r="G17" i="1" s="1"/>
  <c r="G175" i="2"/>
  <c r="H182" i="2"/>
  <c r="H15" i="1" s="1"/>
  <c r="H172" i="2"/>
  <c r="M16" i="3"/>
  <c r="N14" i="3"/>
  <c r="F4" i="4"/>
  <c r="E4" i="4"/>
  <c r="G4" i="4"/>
  <c r="AF111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AF107" i="2"/>
  <c r="AE107" i="2"/>
  <c r="AD107" i="2"/>
  <c r="AC107" i="2"/>
  <c r="AB107" i="2"/>
  <c r="AA107" i="2"/>
  <c r="Z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AF103" i="2"/>
  <c r="AE103" i="2"/>
  <c r="AD103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D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C99" i="2"/>
  <c r="C1" i="1"/>
  <c r="H174" i="2" l="1"/>
  <c r="H17" i="1" s="1"/>
  <c r="H175" i="2"/>
  <c r="I182" i="2"/>
  <c r="I15" i="1" s="1"/>
  <c r="I172" i="2"/>
  <c r="N16" i="3"/>
  <c r="O14" i="3"/>
  <c r="H4" i="4"/>
  <c r="D203" i="2"/>
  <c r="E203" i="2"/>
  <c r="F203" i="2"/>
  <c r="G203" i="2"/>
  <c r="H203" i="2"/>
  <c r="I203" i="2"/>
  <c r="J203" i="2"/>
  <c r="K203" i="2"/>
  <c r="K208" i="2" s="1"/>
  <c r="L203" i="2"/>
  <c r="L208" i="2" s="1"/>
  <c r="M203" i="2"/>
  <c r="M208" i="2" s="1"/>
  <c r="N203" i="2"/>
  <c r="N208" i="2" s="1"/>
  <c r="O203" i="2"/>
  <c r="O208" i="2" s="1"/>
  <c r="P203" i="2"/>
  <c r="P208" i="2" s="1"/>
  <c r="Q203" i="2"/>
  <c r="Q208" i="2" s="1"/>
  <c r="R203" i="2"/>
  <c r="R208" i="2" s="1"/>
  <c r="S203" i="2"/>
  <c r="S208" i="2" s="1"/>
  <c r="T203" i="2"/>
  <c r="T208" i="2" s="1"/>
  <c r="U203" i="2"/>
  <c r="U208" i="2" s="1"/>
  <c r="V203" i="2"/>
  <c r="V208" i="2" s="1"/>
  <c r="W203" i="2"/>
  <c r="W208" i="2" s="1"/>
  <c r="X203" i="2"/>
  <c r="X208" i="2" s="1"/>
  <c r="Y203" i="2"/>
  <c r="Y208" i="2" s="1"/>
  <c r="Z203" i="2"/>
  <c r="Z208" i="2" s="1"/>
  <c r="AA203" i="2"/>
  <c r="AA208" i="2" s="1"/>
  <c r="AB203" i="2"/>
  <c r="AB208" i="2" s="1"/>
  <c r="AC203" i="2"/>
  <c r="AC208" i="2" s="1"/>
  <c r="AD203" i="2"/>
  <c r="AD208" i="2" s="1"/>
  <c r="AE203" i="2"/>
  <c r="AE208" i="2" s="1"/>
  <c r="AF203" i="2"/>
  <c r="AF208" i="2" s="1"/>
  <c r="I174" i="2" l="1"/>
  <c r="I17" i="1" s="1"/>
  <c r="I175" i="2"/>
  <c r="J182" i="2"/>
  <c r="J15" i="1" s="1"/>
  <c r="J172" i="2"/>
  <c r="O16" i="3"/>
  <c r="P14" i="3"/>
  <c r="I4" i="4"/>
  <c r="J174" i="2" l="1"/>
  <c r="J17" i="1" s="1"/>
  <c r="J175" i="2"/>
  <c r="K182" i="2"/>
  <c r="K15" i="1" s="1"/>
  <c r="K172" i="2"/>
  <c r="P16" i="3"/>
  <c r="Q14" i="3"/>
  <c r="J4" i="4"/>
  <c r="K8" i="2"/>
  <c r="K9" i="2"/>
  <c r="D8" i="3"/>
  <c r="C9" i="3"/>
  <c r="C6" i="2" s="1"/>
  <c r="C63" i="2" l="1"/>
  <c r="C33" i="2"/>
  <c r="C48" i="2"/>
  <c r="K174" i="2"/>
  <c r="K17" i="1" s="1"/>
  <c r="K175" i="2"/>
  <c r="F5" i="3"/>
  <c r="C10" i="2"/>
  <c r="C89" i="5"/>
  <c r="C171" i="2"/>
  <c r="L182" i="2"/>
  <c r="L15" i="1" s="1"/>
  <c r="L172" i="2"/>
  <c r="Q16" i="3"/>
  <c r="K11" i="2"/>
  <c r="K19" i="2" s="1"/>
  <c r="K10" i="2"/>
  <c r="K18" i="2" s="1"/>
  <c r="G79" i="2" s="1"/>
  <c r="H79" i="2" s="1"/>
  <c r="D15" i="3"/>
  <c r="E15" i="3" s="1"/>
  <c r="F15" i="3" s="1"/>
  <c r="C15" i="3"/>
  <c r="E8" i="3"/>
  <c r="F8" i="3" s="1"/>
  <c r="D10" i="3"/>
  <c r="R14" i="3"/>
  <c r="C49" i="1"/>
  <c r="C55" i="2"/>
  <c r="C70" i="2"/>
  <c r="C40" i="2"/>
  <c r="C81" i="2"/>
  <c r="C156" i="2"/>
  <c r="C85" i="2"/>
  <c r="C3" i="4"/>
  <c r="K4" i="4"/>
  <c r="C35" i="1"/>
  <c r="C22" i="1"/>
  <c r="C95" i="2"/>
  <c r="C121" i="2" s="1"/>
  <c r="C16" i="1" s="1"/>
  <c r="C148" i="2"/>
  <c r="C140" i="2"/>
  <c r="C152" i="2"/>
  <c r="C160" i="2"/>
  <c r="C187" i="2"/>
  <c r="C132" i="2"/>
  <c r="C144" i="2"/>
  <c r="C128" i="2"/>
  <c r="C177" i="2"/>
  <c r="C178" i="2" s="1"/>
  <c r="C136" i="2"/>
  <c r="D9" i="3"/>
  <c r="L174" i="2" l="1"/>
  <c r="L17" i="1" s="1"/>
  <c r="L175" i="2"/>
  <c r="G5" i="3"/>
  <c r="D6" i="2"/>
  <c r="D10" i="2" s="1"/>
  <c r="B79" i="2"/>
  <c r="R16" i="3"/>
  <c r="E52" i="2"/>
  <c r="E37" i="2"/>
  <c r="E67" i="2"/>
  <c r="C23" i="2"/>
  <c r="C11" i="2"/>
  <c r="C19" i="2" s="1"/>
  <c r="C6" i="5" s="1"/>
  <c r="M182" i="2"/>
  <c r="M15" i="1" s="1"/>
  <c r="D89" i="5"/>
  <c r="D171" i="2"/>
  <c r="C38" i="1"/>
  <c r="M172" i="2"/>
  <c r="C18" i="2"/>
  <c r="C193" i="2" s="1"/>
  <c r="C30" i="4" s="1"/>
  <c r="C37" i="4"/>
  <c r="C16" i="4"/>
  <c r="C18" i="4" s="1"/>
  <c r="C46" i="4" s="1"/>
  <c r="E10" i="3"/>
  <c r="F10" i="3" s="1"/>
  <c r="G15" i="3"/>
  <c r="F62" i="5"/>
  <c r="F42" i="5"/>
  <c r="F45" i="5" s="1"/>
  <c r="F82" i="5"/>
  <c r="F78" i="5"/>
  <c r="F52" i="5"/>
  <c r="F55" i="5" s="1"/>
  <c r="F71" i="5"/>
  <c r="F29" i="5"/>
  <c r="F16" i="5"/>
  <c r="F4" i="5"/>
  <c r="F10" i="5"/>
  <c r="C62" i="5"/>
  <c r="C78" i="5"/>
  <c r="C71" i="5"/>
  <c r="C52" i="5"/>
  <c r="C55" i="5" s="1"/>
  <c r="C82" i="5"/>
  <c r="C42" i="5"/>
  <c r="C45" i="5" s="1"/>
  <c r="C10" i="5"/>
  <c r="C29" i="5"/>
  <c r="C16" i="5"/>
  <c r="C4" i="5"/>
  <c r="E62" i="5"/>
  <c r="E82" i="5"/>
  <c r="E78" i="5"/>
  <c r="E71" i="5"/>
  <c r="E42" i="5"/>
  <c r="E45" i="5" s="1"/>
  <c r="E52" i="5"/>
  <c r="E55" i="5" s="1"/>
  <c r="E16" i="5"/>
  <c r="E10" i="5"/>
  <c r="E4" i="5"/>
  <c r="E29" i="5"/>
  <c r="D62" i="5"/>
  <c r="D78" i="5"/>
  <c r="D71" i="5"/>
  <c r="D52" i="5"/>
  <c r="D55" i="5" s="1"/>
  <c r="D82" i="5"/>
  <c r="D42" i="5"/>
  <c r="D45" i="5" s="1"/>
  <c r="D4" i="5"/>
  <c r="D29" i="5"/>
  <c r="D16" i="5"/>
  <c r="D10" i="5"/>
  <c r="S14" i="3"/>
  <c r="D49" i="1"/>
  <c r="D70" i="2"/>
  <c r="D40" i="2"/>
  <c r="D55" i="2"/>
  <c r="D81" i="2"/>
  <c r="C21" i="4"/>
  <c r="D85" i="2"/>
  <c r="D156" i="2"/>
  <c r="D3" i="4"/>
  <c r="D21" i="4" s="1"/>
  <c r="E9" i="3"/>
  <c r="E160" i="2" s="1"/>
  <c r="G8" i="3"/>
  <c r="H8" i="3" s="1"/>
  <c r="I8" i="3" s="1"/>
  <c r="J8" i="3" s="1"/>
  <c r="K8" i="3" s="1"/>
  <c r="L8" i="3" s="1"/>
  <c r="M8" i="3" s="1"/>
  <c r="N8" i="3" s="1"/>
  <c r="O8" i="3" s="1"/>
  <c r="P8" i="3" s="1"/>
  <c r="Q8" i="3" s="1"/>
  <c r="R8" i="3" s="1"/>
  <c r="S8" i="3" s="1"/>
  <c r="T8" i="3" s="1"/>
  <c r="U8" i="3" s="1"/>
  <c r="V8" i="3" s="1"/>
  <c r="W8" i="3" s="1"/>
  <c r="X8" i="3" s="1"/>
  <c r="Y8" i="3" s="1"/>
  <c r="Z8" i="3" s="1"/>
  <c r="AA8" i="3" s="1"/>
  <c r="AB8" i="3" s="1"/>
  <c r="AC8" i="3" s="1"/>
  <c r="AD8" i="3" s="1"/>
  <c r="AE8" i="3" s="1"/>
  <c r="AF8" i="3" s="1"/>
  <c r="C7" i="1"/>
  <c r="L4" i="4"/>
  <c r="D35" i="1"/>
  <c r="D22" i="1"/>
  <c r="C36" i="1"/>
  <c r="C24" i="1"/>
  <c r="C89" i="2" s="1"/>
  <c r="D187" i="2"/>
  <c r="D152" i="2"/>
  <c r="D140" i="2"/>
  <c r="C189" i="2"/>
  <c r="C23" i="4" s="1"/>
  <c r="D136" i="2"/>
  <c r="D177" i="2"/>
  <c r="D178" i="2" s="1"/>
  <c r="D128" i="2"/>
  <c r="D144" i="2"/>
  <c r="D160" i="2"/>
  <c r="D148" i="2"/>
  <c r="D132" i="2"/>
  <c r="D95" i="2"/>
  <c r="D121" i="2" s="1"/>
  <c r="D16" i="1" s="1"/>
  <c r="M174" i="2" l="1"/>
  <c r="M17" i="1" s="1"/>
  <c r="M175" i="2"/>
  <c r="H5" i="3"/>
  <c r="E6" i="2"/>
  <c r="E11" i="2" s="1"/>
  <c r="E19" i="2" s="1"/>
  <c r="E6" i="5" s="1"/>
  <c r="D63" i="2"/>
  <c r="D33" i="2"/>
  <c r="D48" i="2"/>
  <c r="D11" i="2"/>
  <c r="D19" i="2" s="1"/>
  <c r="D6" i="5" s="1"/>
  <c r="S16" i="3"/>
  <c r="D23" i="2"/>
  <c r="E89" i="5"/>
  <c r="E171" i="2"/>
  <c r="N182" i="2"/>
  <c r="N15" i="1" s="1"/>
  <c r="C26" i="1"/>
  <c r="C190" i="2"/>
  <c r="C29" i="4" s="1"/>
  <c r="C28" i="4" s="1"/>
  <c r="N172" i="2"/>
  <c r="D18" i="2"/>
  <c r="C27" i="2"/>
  <c r="C198" i="2"/>
  <c r="C5" i="5"/>
  <c r="C8" i="5" s="1"/>
  <c r="C28" i="2"/>
  <c r="C23" i="1"/>
  <c r="C14" i="1" s="1"/>
  <c r="C11" i="5"/>
  <c r="C14" i="5" s="1"/>
  <c r="C66" i="5" s="1"/>
  <c r="D37" i="4"/>
  <c r="D16" i="4"/>
  <c r="D36" i="1"/>
  <c r="D24" i="1"/>
  <c r="D189" i="2"/>
  <c r="D23" i="4" s="1"/>
  <c r="D190" i="2"/>
  <c r="D29" i="4" s="1"/>
  <c r="D26" i="1"/>
  <c r="D38" i="1"/>
  <c r="D66" i="5"/>
  <c r="D67" i="5"/>
  <c r="H15" i="3"/>
  <c r="H71" i="5" s="1"/>
  <c r="G62" i="5"/>
  <c r="G52" i="5"/>
  <c r="G55" i="5" s="1"/>
  <c r="G42" i="5"/>
  <c r="G45" i="5" s="1"/>
  <c r="G78" i="5"/>
  <c r="G82" i="5"/>
  <c r="G71" i="5"/>
  <c r="G16" i="5"/>
  <c r="G10" i="5"/>
  <c r="G4" i="5"/>
  <c r="G29" i="5"/>
  <c r="D17" i="4"/>
  <c r="G10" i="3"/>
  <c r="H10" i="3" s="1"/>
  <c r="I10" i="3" s="1"/>
  <c r="J10" i="3" s="1"/>
  <c r="K10" i="3" s="1"/>
  <c r="T14" i="3"/>
  <c r="C60" i="2"/>
  <c r="D57" i="2"/>
  <c r="D58" i="2" s="1"/>
  <c r="C75" i="2"/>
  <c r="D72" i="2"/>
  <c r="C45" i="2"/>
  <c r="D42" i="2"/>
  <c r="D43" i="2" s="1"/>
  <c r="E49" i="1"/>
  <c r="E81" i="2"/>
  <c r="E70" i="2"/>
  <c r="D75" i="2" s="1"/>
  <c r="E40" i="2"/>
  <c r="D45" i="2" s="1"/>
  <c r="E55" i="2"/>
  <c r="E85" i="2"/>
  <c r="E156" i="2"/>
  <c r="D89" i="2"/>
  <c r="D90" i="2"/>
  <c r="E3" i="4"/>
  <c r="F9" i="3"/>
  <c r="M4" i="4"/>
  <c r="I40" i="1"/>
  <c r="E40" i="1"/>
  <c r="E35" i="1"/>
  <c r="E22" i="1"/>
  <c r="E187" i="2"/>
  <c r="E152" i="2"/>
  <c r="E140" i="2"/>
  <c r="E132" i="2"/>
  <c r="E136" i="2"/>
  <c r="E177" i="2"/>
  <c r="E178" i="2" s="1"/>
  <c r="E128" i="2"/>
  <c r="E148" i="2"/>
  <c r="E144" i="2"/>
  <c r="E95" i="2"/>
  <c r="E121" i="2" s="1"/>
  <c r="E16" i="1" s="1"/>
  <c r="N174" i="2" l="1"/>
  <c r="N17" i="1" s="1"/>
  <c r="N175" i="2"/>
  <c r="I5" i="3"/>
  <c r="F6" i="2"/>
  <c r="F10" i="2" s="1"/>
  <c r="E63" i="2"/>
  <c r="E33" i="2"/>
  <c r="E48" i="2"/>
  <c r="C52" i="1"/>
  <c r="C90" i="2"/>
  <c r="C91" i="2" s="1"/>
  <c r="T16" i="3"/>
  <c r="D91" i="2"/>
  <c r="E10" i="2"/>
  <c r="E23" i="2"/>
  <c r="D44" i="2"/>
  <c r="E42" i="2" s="1"/>
  <c r="E43" i="2" s="1"/>
  <c r="D38" i="2"/>
  <c r="D59" i="2"/>
  <c r="E57" i="2" s="1"/>
  <c r="E58" i="2" s="1"/>
  <c r="D53" i="2"/>
  <c r="O182" i="2"/>
  <c r="O15" i="1" s="1"/>
  <c r="L10" i="3"/>
  <c r="K14" i="1"/>
  <c r="F89" i="5"/>
  <c r="F171" i="2"/>
  <c r="C17" i="5"/>
  <c r="C20" i="5" s="1"/>
  <c r="C191" i="2"/>
  <c r="O172" i="2"/>
  <c r="C24" i="4"/>
  <c r="C208" i="2"/>
  <c r="C50" i="1"/>
  <c r="D27" i="2"/>
  <c r="D198" i="2"/>
  <c r="D24" i="4" s="1"/>
  <c r="D5" i="5"/>
  <c r="D8" i="5" s="1"/>
  <c r="D28" i="2"/>
  <c r="D193" i="2"/>
  <c r="D30" i="4" s="1"/>
  <c r="D28" i="4" s="1"/>
  <c r="D23" i="1"/>
  <c r="D14" i="1" s="1"/>
  <c r="D11" i="5"/>
  <c r="D14" i="5" s="1"/>
  <c r="D68" i="5"/>
  <c r="E37" i="4"/>
  <c r="E16" i="4"/>
  <c r="E189" i="2"/>
  <c r="E24" i="1"/>
  <c r="E89" i="2" s="1"/>
  <c r="E36" i="1"/>
  <c r="D191" i="2"/>
  <c r="E38" i="1"/>
  <c r="E190" i="2"/>
  <c r="E29" i="4" s="1"/>
  <c r="E26" i="1"/>
  <c r="E90" i="2" s="1"/>
  <c r="D18" i="4"/>
  <c r="I15" i="3"/>
  <c r="H62" i="5"/>
  <c r="H78" i="5"/>
  <c r="H52" i="5"/>
  <c r="H55" i="5" s="1"/>
  <c r="H82" i="5"/>
  <c r="H42" i="5"/>
  <c r="H45" i="5" s="1"/>
  <c r="H29" i="5"/>
  <c r="H16" i="5"/>
  <c r="H10" i="5"/>
  <c r="H4" i="5"/>
  <c r="D52" i="1"/>
  <c r="D17" i="5"/>
  <c r="D20" i="5" s="1"/>
  <c r="C83" i="2"/>
  <c r="U14" i="3"/>
  <c r="F49" i="1"/>
  <c r="F81" i="2"/>
  <c r="F55" i="2"/>
  <c r="F40" i="2"/>
  <c r="F70" i="2"/>
  <c r="D60" i="2"/>
  <c r="D83" i="2" s="1"/>
  <c r="D73" i="2"/>
  <c r="F85" i="2"/>
  <c r="F156" i="2"/>
  <c r="E21" i="4"/>
  <c r="G9" i="3"/>
  <c r="F3" i="4"/>
  <c r="F16" i="4" s="1"/>
  <c r="N4" i="4"/>
  <c r="J40" i="1"/>
  <c r="G40" i="1"/>
  <c r="C40" i="1"/>
  <c r="F40" i="1"/>
  <c r="H40" i="1"/>
  <c r="D40" i="1"/>
  <c r="F22" i="1"/>
  <c r="F35" i="1"/>
  <c r="F187" i="2"/>
  <c r="F152" i="2"/>
  <c r="F140" i="2"/>
  <c r="F148" i="2"/>
  <c r="F132" i="2"/>
  <c r="F160" i="2"/>
  <c r="F144" i="2"/>
  <c r="F136" i="2"/>
  <c r="F177" i="2"/>
  <c r="F178" i="2" s="1"/>
  <c r="F128" i="2"/>
  <c r="F95" i="2"/>
  <c r="F121" i="2" s="1"/>
  <c r="F16" i="1" s="1"/>
  <c r="U16" i="3" l="1"/>
  <c r="O174" i="2"/>
  <c r="O17" i="1" s="1"/>
  <c r="O175" i="2"/>
  <c r="J5" i="3"/>
  <c r="G6" i="2"/>
  <c r="G10" i="2" s="1"/>
  <c r="F63" i="2"/>
  <c r="F33" i="2"/>
  <c r="F48" i="2"/>
  <c r="C24" i="5"/>
  <c r="C34" i="5" s="1"/>
  <c r="C67" i="5"/>
  <c r="C68" i="5" s="1"/>
  <c r="C64" i="5" s="1"/>
  <c r="C83" i="5"/>
  <c r="C91" i="5" s="1"/>
  <c r="E17" i="4"/>
  <c r="E18" i="4" s="1"/>
  <c r="D46" i="4"/>
  <c r="E91" i="2"/>
  <c r="E18" i="2"/>
  <c r="E28" i="2" s="1"/>
  <c r="F23" i="2"/>
  <c r="F11" i="2"/>
  <c r="F19" i="2" s="1"/>
  <c r="F6" i="5" s="1"/>
  <c r="D82" i="2"/>
  <c r="D68" i="2"/>
  <c r="E44" i="2"/>
  <c r="F42" i="2" s="1"/>
  <c r="F43" i="2" s="1"/>
  <c r="E38" i="2"/>
  <c r="E59" i="2"/>
  <c r="F57" i="2" s="1"/>
  <c r="E53" i="2"/>
  <c r="G89" i="5"/>
  <c r="G171" i="2"/>
  <c r="M10" i="3"/>
  <c r="L14" i="1"/>
  <c r="P182" i="2"/>
  <c r="P15" i="1" s="1"/>
  <c r="P172" i="2"/>
  <c r="D83" i="5"/>
  <c r="D91" i="5" s="1"/>
  <c r="D50" i="1"/>
  <c r="F18" i="2"/>
  <c r="E27" i="2"/>
  <c r="E198" i="2"/>
  <c r="D208" i="2"/>
  <c r="G3" i="4"/>
  <c r="G37" i="4" s="1"/>
  <c r="F26" i="1"/>
  <c r="F90" i="2" s="1"/>
  <c r="F38" i="1"/>
  <c r="F190" i="2"/>
  <c r="F29" i="4" s="1"/>
  <c r="F21" i="4"/>
  <c r="F37" i="4"/>
  <c r="E52" i="1"/>
  <c r="E17" i="5"/>
  <c r="E20" i="5" s="1"/>
  <c r="E23" i="4"/>
  <c r="E191" i="2"/>
  <c r="F24" i="1"/>
  <c r="F36" i="1"/>
  <c r="F189" i="2"/>
  <c r="J15" i="3"/>
  <c r="I62" i="5"/>
  <c r="I82" i="5"/>
  <c r="I78" i="5"/>
  <c r="I71" i="5"/>
  <c r="I42" i="5"/>
  <c r="I45" i="5" s="1"/>
  <c r="I52" i="5"/>
  <c r="I55" i="5" s="1"/>
  <c r="I16" i="5"/>
  <c r="I4" i="5"/>
  <c r="I29" i="5"/>
  <c r="I10" i="5"/>
  <c r="E11" i="5"/>
  <c r="E14" i="5" s="1"/>
  <c r="E66" i="5" s="1"/>
  <c r="D24" i="5"/>
  <c r="D34" i="5" s="1"/>
  <c r="D74" i="2"/>
  <c r="E72" i="2" s="1"/>
  <c r="E73" i="2" s="1"/>
  <c r="V14" i="3"/>
  <c r="V16" i="3" s="1"/>
  <c r="G49" i="1"/>
  <c r="G70" i="2"/>
  <c r="G81" i="2"/>
  <c r="G55" i="2"/>
  <c r="G40" i="2"/>
  <c r="G156" i="2"/>
  <c r="F89" i="2"/>
  <c r="G85" i="2"/>
  <c r="H9" i="3"/>
  <c r="D42" i="4"/>
  <c r="D44" i="4"/>
  <c r="C42" i="4"/>
  <c r="C44" i="4"/>
  <c r="O4" i="4"/>
  <c r="G35" i="1"/>
  <c r="G22" i="1"/>
  <c r="G187" i="2"/>
  <c r="G152" i="2"/>
  <c r="G140" i="2"/>
  <c r="G144" i="2"/>
  <c r="G148" i="2"/>
  <c r="G132" i="2"/>
  <c r="G136" i="2"/>
  <c r="G177" i="2"/>
  <c r="G178" i="2" s="1"/>
  <c r="G128" i="2"/>
  <c r="G160" i="2"/>
  <c r="G95" i="2"/>
  <c r="G121" i="2" s="1"/>
  <c r="G16" i="1" s="1"/>
  <c r="P174" i="2" l="1"/>
  <c r="P17" i="1" s="1"/>
  <c r="P175" i="2"/>
  <c r="K5" i="3"/>
  <c r="H6" i="2"/>
  <c r="H11" i="2" s="1"/>
  <c r="H19" i="2" s="1"/>
  <c r="H6" i="5" s="1"/>
  <c r="G63" i="2"/>
  <c r="G48" i="2"/>
  <c r="G33" i="2"/>
  <c r="E45" i="2"/>
  <c r="E60" i="2"/>
  <c r="E193" i="2"/>
  <c r="E30" i="4" s="1"/>
  <c r="E28" i="4" s="1"/>
  <c r="E44" i="4" s="1"/>
  <c r="E5" i="5"/>
  <c r="E8" i="5" s="1"/>
  <c r="E24" i="5" s="1"/>
  <c r="E34" i="5" s="1"/>
  <c r="F17" i="4"/>
  <c r="F18" i="4" s="1"/>
  <c r="E46" i="4"/>
  <c r="F91" i="2"/>
  <c r="E23" i="1"/>
  <c r="E14" i="1" s="1"/>
  <c r="G23" i="2"/>
  <c r="E82" i="2"/>
  <c r="E68" i="2"/>
  <c r="F44" i="2"/>
  <c r="G42" i="2" s="1"/>
  <c r="G43" i="2" s="1"/>
  <c r="F38" i="2"/>
  <c r="G11" i="2"/>
  <c r="G19" i="2" s="1"/>
  <c r="G6" i="5" s="1"/>
  <c r="N10" i="3"/>
  <c r="M14" i="1"/>
  <c r="H89" i="5"/>
  <c r="H171" i="2"/>
  <c r="Q182" i="2"/>
  <c r="Q15" i="1" s="1"/>
  <c r="Q172" i="2"/>
  <c r="G21" i="4"/>
  <c r="G18" i="2"/>
  <c r="G16" i="4"/>
  <c r="E24" i="4"/>
  <c r="E208" i="2"/>
  <c r="F5" i="5"/>
  <c r="F8" i="5" s="1"/>
  <c r="F193" i="2"/>
  <c r="F30" i="4" s="1"/>
  <c r="F28" i="4" s="1"/>
  <c r="F23" i="1"/>
  <c r="H3" i="4"/>
  <c r="H21" i="4" s="1"/>
  <c r="C22" i="4"/>
  <c r="C34" i="4" s="1"/>
  <c r="G189" i="2"/>
  <c r="G36" i="1"/>
  <c r="G24" i="1"/>
  <c r="G89" i="2" s="1"/>
  <c r="K15" i="3"/>
  <c r="J62" i="5"/>
  <c r="J42" i="5"/>
  <c r="J45" i="5" s="1"/>
  <c r="J82" i="5"/>
  <c r="J78" i="5"/>
  <c r="J52" i="5"/>
  <c r="J55" i="5" s="1"/>
  <c r="J71" i="5"/>
  <c r="J29" i="5"/>
  <c r="J10" i="5"/>
  <c r="J4" i="5"/>
  <c r="J16" i="5"/>
  <c r="F11" i="5"/>
  <c r="F14" i="5" s="1"/>
  <c r="F66" i="5" s="1"/>
  <c r="G38" i="1"/>
  <c r="G26" i="1"/>
  <c r="G90" i="2" s="1"/>
  <c r="G190" i="2"/>
  <c r="G29" i="4" s="1"/>
  <c r="F23" i="4"/>
  <c r="F191" i="2"/>
  <c r="F52" i="1"/>
  <c r="F17" i="5"/>
  <c r="F20" i="5" s="1"/>
  <c r="E74" i="2"/>
  <c r="W14" i="3"/>
  <c r="W16" i="3" s="1"/>
  <c r="F58" i="2"/>
  <c r="F53" i="2" s="1"/>
  <c r="H49" i="1"/>
  <c r="H70" i="2"/>
  <c r="H40" i="2"/>
  <c r="H81" i="2"/>
  <c r="H55" i="2"/>
  <c r="H85" i="2"/>
  <c r="H156" i="2"/>
  <c r="I9" i="3"/>
  <c r="D22" i="4"/>
  <c r="P4" i="4"/>
  <c r="H35" i="1"/>
  <c r="H22" i="1"/>
  <c r="H187" i="2"/>
  <c r="H152" i="2"/>
  <c r="H140" i="2"/>
  <c r="H136" i="2"/>
  <c r="H177" i="2"/>
  <c r="H178" i="2" s="1"/>
  <c r="H128" i="2"/>
  <c r="H160" i="2"/>
  <c r="H144" i="2"/>
  <c r="H148" i="2"/>
  <c r="H132" i="2"/>
  <c r="H95" i="2"/>
  <c r="H121" i="2" s="1"/>
  <c r="H16" i="1" s="1"/>
  <c r="F67" i="5" l="1"/>
  <c r="F68" i="5" s="1"/>
  <c r="Q174" i="2"/>
  <c r="Q17" i="1" s="1"/>
  <c r="Q175" i="2"/>
  <c r="F72" i="2"/>
  <c r="F73" i="2" s="1"/>
  <c r="F68" i="2" s="1"/>
  <c r="E75" i="2"/>
  <c r="E83" i="2" s="1"/>
  <c r="L5" i="3"/>
  <c r="I6" i="2"/>
  <c r="I11" i="2" s="1"/>
  <c r="I19" i="2" s="1"/>
  <c r="I6" i="5" s="1"/>
  <c r="F45" i="2"/>
  <c r="H63" i="2"/>
  <c r="H33" i="2"/>
  <c r="H48" i="2"/>
  <c r="E67" i="5"/>
  <c r="E68" i="5" s="1"/>
  <c r="F14" i="1"/>
  <c r="E83" i="5"/>
  <c r="E91" i="5" s="1"/>
  <c r="E42" i="4"/>
  <c r="G17" i="4"/>
  <c r="G18" i="4" s="1"/>
  <c r="F46" i="4"/>
  <c r="C38" i="4"/>
  <c r="C40" i="4" s="1"/>
  <c r="C47" i="4"/>
  <c r="G91" i="2"/>
  <c r="E50" i="1"/>
  <c r="H23" i="2"/>
  <c r="G44" i="2"/>
  <c r="H42" i="2" s="1"/>
  <c r="H43" i="2" s="1"/>
  <c r="G38" i="2"/>
  <c r="H10" i="2"/>
  <c r="I89" i="5"/>
  <c r="I171" i="2"/>
  <c r="R182" i="2"/>
  <c r="R15" i="1" s="1"/>
  <c r="O10" i="3"/>
  <c r="N14" i="1"/>
  <c r="R172" i="2"/>
  <c r="H16" i="4"/>
  <c r="F83" i="5"/>
  <c r="F91" i="5" s="1"/>
  <c r="F42" i="4"/>
  <c r="F44" i="4"/>
  <c r="H37" i="4"/>
  <c r="G5" i="5"/>
  <c r="G8" i="5" s="1"/>
  <c r="G193" i="2"/>
  <c r="G30" i="4" s="1"/>
  <c r="G28" i="4" s="1"/>
  <c r="G42" i="4" s="1"/>
  <c r="G23" i="1"/>
  <c r="F50" i="1"/>
  <c r="D34" i="4"/>
  <c r="H26" i="1"/>
  <c r="H90" i="2" s="1"/>
  <c r="H38" i="1"/>
  <c r="H190" i="2"/>
  <c r="H29" i="4" s="1"/>
  <c r="L15" i="3"/>
  <c r="K62" i="5"/>
  <c r="K52" i="5"/>
  <c r="K55" i="5" s="1"/>
  <c r="K42" i="5"/>
  <c r="K45" i="5" s="1"/>
  <c r="K82" i="5"/>
  <c r="K71" i="5"/>
  <c r="K78" i="5"/>
  <c r="K29" i="5"/>
  <c r="K16" i="5"/>
  <c r="K10" i="5"/>
  <c r="H36" i="1"/>
  <c r="H24" i="1"/>
  <c r="H189" i="2"/>
  <c r="G52" i="1"/>
  <c r="G17" i="5"/>
  <c r="G20" i="5" s="1"/>
  <c r="F24" i="5"/>
  <c r="F34" i="5" s="1"/>
  <c r="G11" i="5"/>
  <c r="G14" i="5" s="1"/>
  <c r="G23" i="4"/>
  <c r="G191" i="2"/>
  <c r="X14" i="3"/>
  <c r="X16" i="3" s="1"/>
  <c r="F59" i="2"/>
  <c r="I3" i="4"/>
  <c r="I16" i="4" s="1"/>
  <c r="I49" i="1"/>
  <c r="I55" i="2"/>
  <c r="I70" i="2"/>
  <c r="I40" i="2"/>
  <c r="I81" i="2"/>
  <c r="I85" i="2"/>
  <c r="I156" i="2"/>
  <c r="J9" i="3"/>
  <c r="Q4" i="4"/>
  <c r="I22" i="1"/>
  <c r="I35" i="1"/>
  <c r="E22" i="4"/>
  <c r="E34" i="4" s="1"/>
  <c r="I187" i="2"/>
  <c r="I152" i="2"/>
  <c r="I140" i="2"/>
  <c r="I160" i="2"/>
  <c r="I132" i="2"/>
  <c r="I136" i="2"/>
  <c r="I177" i="2"/>
  <c r="I178" i="2" s="1"/>
  <c r="I128" i="2"/>
  <c r="I148" i="2"/>
  <c r="I144" i="2"/>
  <c r="I95" i="2"/>
  <c r="I121" i="2" s="1"/>
  <c r="I16" i="1" s="1"/>
  <c r="F82" i="2" l="1"/>
  <c r="F74" i="2"/>
  <c r="G72" i="2" s="1"/>
  <c r="G73" i="2" s="1"/>
  <c r="G68" i="2" s="1"/>
  <c r="R174" i="2"/>
  <c r="R17" i="1" s="1"/>
  <c r="R175" i="2"/>
  <c r="M5" i="3"/>
  <c r="J6" i="2"/>
  <c r="J10" i="2" s="1"/>
  <c r="G57" i="2"/>
  <c r="G58" i="2" s="1"/>
  <c r="G53" i="2" s="1"/>
  <c r="F60" i="2"/>
  <c r="F75" i="2"/>
  <c r="G45" i="2"/>
  <c r="I63" i="2"/>
  <c r="I33" i="2"/>
  <c r="I48" i="2"/>
  <c r="G14" i="1"/>
  <c r="D38" i="4"/>
  <c r="D47" i="4"/>
  <c r="D39" i="4"/>
  <c r="C48" i="4"/>
  <c r="E38" i="4"/>
  <c r="E47" i="4"/>
  <c r="H17" i="4"/>
  <c r="H18" i="4" s="1"/>
  <c r="G46" i="4"/>
  <c r="H18" i="2"/>
  <c r="H5" i="5" s="1"/>
  <c r="H8" i="5" s="1"/>
  <c r="I23" i="2"/>
  <c r="H44" i="2"/>
  <c r="I42" i="2" s="1"/>
  <c r="I43" i="2" s="1"/>
  <c r="H38" i="2"/>
  <c r="I10" i="2"/>
  <c r="I18" i="2" s="1"/>
  <c r="J89" i="5"/>
  <c r="J171" i="2"/>
  <c r="S182" i="2"/>
  <c r="S15" i="1" s="1"/>
  <c r="P10" i="3"/>
  <c r="O14" i="1"/>
  <c r="S172" i="2"/>
  <c r="G50" i="1"/>
  <c r="H89" i="2"/>
  <c r="H91" i="2" s="1"/>
  <c r="G83" i="5"/>
  <c r="G91" i="5" s="1"/>
  <c r="G67" i="5"/>
  <c r="G66" i="5"/>
  <c r="G44" i="4"/>
  <c r="I37" i="4"/>
  <c r="G24" i="5"/>
  <c r="G34" i="5" s="1"/>
  <c r="H23" i="4"/>
  <c r="H191" i="2"/>
  <c r="H11" i="5"/>
  <c r="H14" i="5" s="1"/>
  <c r="H66" i="5" s="1"/>
  <c r="H52" i="1"/>
  <c r="H17" i="5"/>
  <c r="H20" i="5" s="1"/>
  <c r="H67" i="5" s="1"/>
  <c r="I24" i="1"/>
  <c r="I189" i="2"/>
  <c r="I36" i="1"/>
  <c r="I38" i="1"/>
  <c r="I190" i="2"/>
  <c r="I29" i="4" s="1"/>
  <c r="I26" i="1"/>
  <c r="I90" i="2" s="1"/>
  <c r="M15" i="3"/>
  <c r="L62" i="5"/>
  <c r="L78" i="5"/>
  <c r="L71" i="5"/>
  <c r="L52" i="5"/>
  <c r="L55" i="5" s="1"/>
  <c r="L82" i="5"/>
  <c r="L42" i="5"/>
  <c r="L45" i="5" s="1"/>
  <c r="L29" i="5"/>
  <c r="L16" i="5"/>
  <c r="L10" i="5"/>
  <c r="Y14" i="3"/>
  <c r="Y16" i="3" s="1"/>
  <c r="I21" i="4"/>
  <c r="J49" i="1"/>
  <c r="J81" i="2"/>
  <c r="J55" i="2"/>
  <c r="J70" i="2"/>
  <c r="J40" i="2"/>
  <c r="J3" i="4"/>
  <c r="J16" i="4" s="1"/>
  <c r="J85" i="2"/>
  <c r="J156" i="2"/>
  <c r="K9" i="3"/>
  <c r="N5" i="3" s="1"/>
  <c r="R4" i="4"/>
  <c r="J22" i="1"/>
  <c r="J35" i="1"/>
  <c r="J187" i="2"/>
  <c r="J152" i="2"/>
  <c r="J140" i="2"/>
  <c r="J148" i="2"/>
  <c r="J132" i="2"/>
  <c r="J160" i="2"/>
  <c r="J144" i="2"/>
  <c r="J136" i="2"/>
  <c r="J177" i="2"/>
  <c r="J178" i="2" s="1"/>
  <c r="J128" i="2"/>
  <c r="J95" i="2"/>
  <c r="J121" i="2" s="1"/>
  <c r="J16" i="1" s="1"/>
  <c r="G59" i="2" l="1"/>
  <c r="G60" i="2" s="1"/>
  <c r="S174" i="2"/>
  <c r="S17" i="1" s="1"/>
  <c r="S175" i="2"/>
  <c r="F83" i="2"/>
  <c r="G74" i="2"/>
  <c r="G75" i="2" s="1"/>
  <c r="G82" i="2"/>
  <c r="H45" i="2"/>
  <c r="J63" i="2"/>
  <c r="J33" i="2"/>
  <c r="J48" i="2"/>
  <c r="H68" i="5"/>
  <c r="D40" i="4"/>
  <c r="D48" i="4" s="1"/>
  <c r="I17" i="4"/>
  <c r="I18" i="4" s="1"/>
  <c r="I46" i="4" s="1"/>
  <c r="H46" i="4"/>
  <c r="J23" i="2"/>
  <c r="H23" i="1"/>
  <c r="H193" i="2"/>
  <c r="H30" i="4" s="1"/>
  <c r="H28" i="4" s="1"/>
  <c r="H42" i="4" s="1"/>
  <c r="J11" i="2"/>
  <c r="J19" i="2" s="1"/>
  <c r="J6" i="5" s="1"/>
  <c r="I44" i="2"/>
  <c r="J42" i="2" s="1"/>
  <c r="J43" i="2" s="1"/>
  <c r="I38" i="2"/>
  <c r="Q10" i="3"/>
  <c r="P14" i="1"/>
  <c r="K89" i="5"/>
  <c r="K171" i="2"/>
  <c r="T182" i="2"/>
  <c r="T15" i="1" s="1"/>
  <c r="T172" i="2"/>
  <c r="H83" i="5"/>
  <c r="H91" i="5" s="1"/>
  <c r="I5" i="5"/>
  <c r="I8" i="5" s="1"/>
  <c r="I23" i="1"/>
  <c r="I193" i="2"/>
  <c r="I30" i="4" s="1"/>
  <c r="I28" i="4" s="1"/>
  <c r="I42" i="4" s="1"/>
  <c r="J18" i="2"/>
  <c r="I89" i="2"/>
  <c r="I91" i="2" s="1"/>
  <c r="G68" i="5"/>
  <c r="J37" i="4"/>
  <c r="J38" i="1"/>
  <c r="J190" i="2"/>
  <c r="J29" i="4" s="1"/>
  <c r="J26" i="1"/>
  <c r="J90" i="2" s="1"/>
  <c r="J189" i="2"/>
  <c r="J24" i="1"/>
  <c r="J36" i="1"/>
  <c r="H24" i="5"/>
  <c r="H34" i="5" s="1"/>
  <c r="I52" i="1"/>
  <c r="I17" i="5"/>
  <c r="I20" i="5" s="1"/>
  <c r="I67" i="5" s="1"/>
  <c r="I23" i="4"/>
  <c r="I191" i="2"/>
  <c r="N15" i="3"/>
  <c r="M62" i="5"/>
  <c r="M82" i="5"/>
  <c r="M78" i="5"/>
  <c r="M71" i="5"/>
  <c r="M42" i="5"/>
  <c r="M45" i="5" s="1"/>
  <c r="M52" i="5"/>
  <c r="M55" i="5" s="1"/>
  <c r="M16" i="5"/>
  <c r="M10" i="5"/>
  <c r="M29" i="5"/>
  <c r="I11" i="5"/>
  <c r="I14" i="5" s="1"/>
  <c r="I66" i="5" s="1"/>
  <c r="J21" i="4"/>
  <c r="Z14" i="3"/>
  <c r="Z16" i="3" s="1"/>
  <c r="K3" i="4"/>
  <c r="K16" i="4" s="1"/>
  <c r="K49" i="1"/>
  <c r="K40" i="2"/>
  <c r="K81" i="2"/>
  <c r="K55" i="2"/>
  <c r="K70" i="2"/>
  <c r="K156" i="2"/>
  <c r="K85" i="2"/>
  <c r="J89" i="2"/>
  <c r="L9" i="3"/>
  <c r="S4" i="4"/>
  <c r="K22" i="1"/>
  <c r="K35" i="1"/>
  <c r="K187" i="2"/>
  <c r="K152" i="2"/>
  <c r="K140" i="2"/>
  <c r="K144" i="2"/>
  <c r="K177" i="2"/>
  <c r="K178" i="2" s="1"/>
  <c r="K128" i="2"/>
  <c r="K148" i="2"/>
  <c r="K132" i="2"/>
  <c r="K136" i="2"/>
  <c r="K160" i="2"/>
  <c r="K95" i="2"/>
  <c r="K121" i="2" s="1"/>
  <c r="K16" i="1" s="1"/>
  <c r="H57" i="2" l="1"/>
  <c r="H58" i="2" s="1"/>
  <c r="H53" i="2" s="1"/>
  <c r="H72" i="2"/>
  <c r="H73" i="2" s="1"/>
  <c r="H68" i="2" s="1"/>
  <c r="T174" i="2"/>
  <c r="T17" i="1" s="1"/>
  <c r="T175" i="2"/>
  <c r="I45" i="2"/>
  <c r="I68" i="5"/>
  <c r="H14" i="1"/>
  <c r="I14" i="1"/>
  <c r="K24" i="2"/>
  <c r="C22" i="2" s="1"/>
  <c r="E39" i="4"/>
  <c r="E40" i="4" s="1"/>
  <c r="F39" i="4" s="1"/>
  <c r="J17" i="4"/>
  <c r="J18" i="4" s="1"/>
  <c r="J46" i="4" s="1"/>
  <c r="H44" i="4"/>
  <c r="J91" i="2"/>
  <c r="H50" i="1"/>
  <c r="J44" i="2"/>
  <c r="K42" i="2" s="1"/>
  <c r="K43" i="2" s="1"/>
  <c r="J38" i="2"/>
  <c r="U182" i="2"/>
  <c r="U15" i="1" s="1"/>
  <c r="L89" i="5"/>
  <c r="L171" i="2"/>
  <c r="R10" i="3"/>
  <c r="Q14" i="1"/>
  <c r="V182" i="2"/>
  <c r="U172" i="2"/>
  <c r="I83" i="5"/>
  <c r="I91" i="5" s="1"/>
  <c r="J5" i="5"/>
  <c r="J8" i="5" s="1"/>
  <c r="J23" i="1"/>
  <c r="J193" i="2"/>
  <c r="J30" i="4" s="1"/>
  <c r="J28" i="4" s="1"/>
  <c r="J42" i="4" s="1"/>
  <c r="I50" i="1"/>
  <c r="H59" i="2"/>
  <c r="I57" i="2" s="1"/>
  <c r="I58" i="2" s="1"/>
  <c r="G83" i="2"/>
  <c r="I44" i="4"/>
  <c r="J23" i="4"/>
  <c r="J191" i="2"/>
  <c r="J52" i="1"/>
  <c r="J17" i="5"/>
  <c r="J20" i="5" s="1"/>
  <c r="K190" i="2"/>
  <c r="K29" i="4" s="1"/>
  <c r="K26" i="1"/>
  <c r="K90" i="2" s="1"/>
  <c r="K38" i="1"/>
  <c r="K36" i="1"/>
  <c r="K189" i="2"/>
  <c r="K24" i="1"/>
  <c r="K21" i="4"/>
  <c r="K37" i="4"/>
  <c r="I24" i="5"/>
  <c r="I34" i="5" s="1"/>
  <c r="O15" i="3"/>
  <c r="N62" i="5"/>
  <c r="N42" i="5"/>
  <c r="N45" i="5" s="1"/>
  <c r="N82" i="5"/>
  <c r="N78" i="5"/>
  <c r="N52" i="5"/>
  <c r="N55" i="5" s="1"/>
  <c r="N71" i="5"/>
  <c r="N29" i="5"/>
  <c r="N16" i="5"/>
  <c r="N10" i="5"/>
  <c r="J11" i="5"/>
  <c r="J14" i="5" s="1"/>
  <c r="J66" i="5" s="1"/>
  <c r="AA14" i="3"/>
  <c r="AA16" i="3" s="1"/>
  <c r="L49" i="1"/>
  <c r="L70" i="2"/>
  <c r="L40" i="2"/>
  <c r="L55" i="2"/>
  <c r="L81" i="2"/>
  <c r="L3" i="4"/>
  <c r="L16" i="4" s="1"/>
  <c r="L85" i="2"/>
  <c r="L156" i="2"/>
  <c r="K89" i="2"/>
  <c r="M9" i="3"/>
  <c r="T4" i="4"/>
  <c r="L35" i="1"/>
  <c r="L22" i="1"/>
  <c r="L187" i="2"/>
  <c r="L152" i="2"/>
  <c r="L140" i="2"/>
  <c r="L136" i="2"/>
  <c r="L177" i="2"/>
  <c r="L178" i="2" s="1"/>
  <c r="L128" i="2"/>
  <c r="L144" i="2"/>
  <c r="L160" i="2"/>
  <c r="L148" i="2"/>
  <c r="L132" i="2"/>
  <c r="L95" i="2"/>
  <c r="L121" i="2" s="1"/>
  <c r="L16" i="1" s="1"/>
  <c r="H74" i="2" l="1"/>
  <c r="I72" i="2" s="1"/>
  <c r="I73" i="2" s="1"/>
  <c r="I68" i="2" s="1"/>
  <c r="H82" i="2"/>
  <c r="H75" i="2"/>
  <c r="U174" i="2"/>
  <c r="U17" i="1" s="1"/>
  <c r="U175" i="2"/>
  <c r="J45" i="2"/>
  <c r="J67" i="5"/>
  <c r="J68" i="5" s="1"/>
  <c r="H60" i="2"/>
  <c r="K17" i="4"/>
  <c r="K18" i="4" s="1"/>
  <c r="K46" i="4" s="1"/>
  <c r="E48" i="4"/>
  <c r="K91" i="2"/>
  <c r="I59" i="2"/>
  <c r="J57" i="2" s="1"/>
  <c r="J58" i="2" s="1"/>
  <c r="I53" i="2"/>
  <c r="K44" i="2"/>
  <c r="L42" i="2" s="1"/>
  <c r="L43" i="2" s="1"/>
  <c r="K38" i="2"/>
  <c r="M89" i="5"/>
  <c r="M171" i="2"/>
  <c r="S10" i="3"/>
  <c r="R14" i="1"/>
  <c r="V172" i="2"/>
  <c r="V15" i="1"/>
  <c r="AG15" i="1" s="1"/>
  <c r="J14" i="1"/>
  <c r="J83" i="5"/>
  <c r="J91" i="5" s="1"/>
  <c r="J50" i="1"/>
  <c r="I74" i="2"/>
  <c r="J72" i="2" s="1"/>
  <c r="J73" i="2" s="1"/>
  <c r="J68" i="2" s="1"/>
  <c r="K11" i="5"/>
  <c r="K14" i="5" s="1"/>
  <c r="K66" i="5" s="1"/>
  <c r="K28" i="4"/>
  <c r="K42" i="4" s="1"/>
  <c r="L189" i="2"/>
  <c r="L24" i="1"/>
  <c r="L36" i="1"/>
  <c r="J24" i="5"/>
  <c r="J34" i="5" s="1"/>
  <c r="K23" i="4"/>
  <c r="K191" i="2"/>
  <c r="L37" i="4"/>
  <c r="L38" i="1"/>
  <c r="L190" i="2"/>
  <c r="L29" i="4" s="1"/>
  <c r="L26" i="1"/>
  <c r="L90" i="2" s="1"/>
  <c r="P15" i="3"/>
  <c r="O62" i="5"/>
  <c r="O52" i="5"/>
  <c r="O55" i="5" s="1"/>
  <c r="O42" i="5"/>
  <c r="O45" i="5" s="1"/>
  <c r="O78" i="5"/>
  <c r="O82" i="5"/>
  <c r="O71" i="5"/>
  <c r="O16" i="5"/>
  <c r="O10" i="5"/>
  <c r="O29" i="5"/>
  <c r="J44" i="4"/>
  <c r="K52" i="1"/>
  <c r="K17" i="5"/>
  <c r="K20" i="5" s="1"/>
  <c r="AB14" i="3"/>
  <c r="AB16" i="3" s="1"/>
  <c r="M49" i="1"/>
  <c r="M81" i="2"/>
  <c r="M70" i="2"/>
  <c r="M40" i="2"/>
  <c r="M55" i="2"/>
  <c r="L21" i="4"/>
  <c r="M3" i="4"/>
  <c r="M16" i="4" s="1"/>
  <c r="M85" i="2"/>
  <c r="M156" i="2"/>
  <c r="L89" i="2"/>
  <c r="N9" i="3"/>
  <c r="V4" i="4"/>
  <c r="U4" i="4"/>
  <c r="M35" i="1"/>
  <c r="M22" i="1"/>
  <c r="M187" i="2"/>
  <c r="M152" i="2"/>
  <c r="M140" i="2"/>
  <c r="M160" i="2"/>
  <c r="M148" i="2"/>
  <c r="M132" i="2"/>
  <c r="M136" i="2"/>
  <c r="M177" i="2"/>
  <c r="M178" i="2" s="1"/>
  <c r="M128" i="2"/>
  <c r="M144" i="2"/>
  <c r="M95" i="2"/>
  <c r="M121" i="2" s="1"/>
  <c r="M16" i="1" s="1"/>
  <c r="I82" i="2" l="1"/>
  <c r="H83" i="2"/>
  <c r="I60" i="2"/>
  <c r="V174" i="2"/>
  <c r="V17" i="1" s="1"/>
  <c r="AG17" i="1" s="1"/>
  <c r="V175" i="2"/>
  <c r="I75" i="2"/>
  <c r="K83" i="5"/>
  <c r="K91" i="5" s="1"/>
  <c r="K67" i="5"/>
  <c r="K68" i="5" s="1"/>
  <c r="K45" i="2"/>
  <c r="L17" i="4"/>
  <c r="L18" i="4" s="1"/>
  <c r="L46" i="4" s="1"/>
  <c r="L91" i="2"/>
  <c r="L44" i="2"/>
  <c r="M42" i="2" s="1"/>
  <c r="M43" i="2" s="1"/>
  <c r="L38" i="2"/>
  <c r="J59" i="2"/>
  <c r="K57" i="2" s="1"/>
  <c r="K58" i="2" s="1"/>
  <c r="J53" i="2"/>
  <c r="T10" i="3"/>
  <c r="S14" i="1"/>
  <c r="N89" i="5"/>
  <c r="N171" i="2"/>
  <c r="J74" i="2"/>
  <c r="K72" i="2" s="1"/>
  <c r="J82" i="2"/>
  <c r="M17" i="4"/>
  <c r="M37" i="4"/>
  <c r="L52" i="1"/>
  <c r="L17" i="5"/>
  <c r="L20" i="5" s="1"/>
  <c r="M26" i="1"/>
  <c r="M90" i="2" s="1"/>
  <c r="M190" i="2"/>
  <c r="M29" i="4" s="1"/>
  <c r="M38" i="1"/>
  <c r="L28" i="4"/>
  <c r="L42" i="4" s="1"/>
  <c r="L11" i="5"/>
  <c r="L14" i="5" s="1"/>
  <c r="L66" i="5" s="1"/>
  <c r="M189" i="2"/>
  <c r="M24" i="1"/>
  <c r="M36" i="1"/>
  <c r="L23" i="4"/>
  <c r="L191" i="2"/>
  <c r="K24" i="5"/>
  <c r="K34" i="5" s="1"/>
  <c r="Q15" i="3"/>
  <c r="P62" i="5"/>
  <c r="P78" i="5"/>
  <c r="P71" i="5"/>
  <c r="P52" i="5"/>
  <c r="P55" i="5" s="1"/>
  <c r="P82" i="5"/>
  <c r="P42" i="5"/>
  <c r="P45" i="5" s="1"/>
  <c r="P29" i="5"/>
  <c r="P16" i="5"/>
  <c r="P10" i="5"/>
  <c r="K44" i="4"/>
  <c r="AC14" i="3"/>
  <c r="AC16" i="3" s="1"/>
  <c r="N49" i="1"/>
  <c r="N81" i="2"/>
  <c r="N55" i="2"/>
  <c r="N40" i="2"/>
  <c r="N70" i="2"/>
  <c r="M21" i="4"/>
  <c r="N85" i="2"/>
  <c r="N156" i="2"/>
  <c r="O9" i="3"/>
  <c r="N3" i="4"/>
  <c r="N16" i="4" s="1"/>
  <c r="N22" i="1"/>
  <c r="N35" i="1"/>
  <c r="N187" i="2"/>
  <c r="N152" i="2"/>
  <c r="N140" i="2"/>
  <c r="N148" i="2"/>
  <c r="N132" i="2"/>
  <c r="N160" i="2"/>
  <c r="N144" i="2"/>
  <c r="N136" i="2"/>
  <c r="N177" i="2"/>
  <c r="N178" i="2" s="1"/>
  <c r="N128" i="2"/>
  <c r="N95" i="2"/>
  <c r="N121" i="2" s="1"/>
  <c r="N16" i="1" s="1"/>
  <c r="I83" i="2" l="1"/>
  <c r="J60" i="2"/>
  <c r="L45" i="2"/>
  <c r="J75" i="2"/>
  <c r="K59" i="2"/>
  <c r="K53" i="2"/>
  <c r="M44" i="2"/>
  <c r="N42" i="2" s="1"/>
  <c r="N43" i="2" s="1"/>
  <c r="M38" i="2"/>
  <c r="O89" i="5"/>
  <c r="O171" i="2"/>
  <c r="U10" i="3"/>
  <c r="T14" i="1"/>
  <c r="K22" i="4"/>
  <c r="K34" i="4" s="1"/>
  <c r="M89" i="2"/>
  <c r="M91" i="2" s="1"/>
  <c r="K73" i="2"/>
  <c r="L83" i="5"/>
  <c r="L91" i="5" s="1"/>
  <c r="L67" i="5"/>
  <c r="L68" i="5" s="1"/>
  <c r="M18" i="4"/>
  <c r="N26" i="1"/>
  <c r="N90" i="2" s="1"/>
  <c r="N38" i="1"/>
  <c r="N190" i="2"/>
  <c r="N29" i="4" s="1"/>
  <c r="N21" i="4"/>
  <c r="N37" i="4"/>
  <c r="L24" i="5"/>
  <c r="L34" i="5" s="1"/>
  <c r="M28" i="4"/>
  <c r="M42" i="4" s="1"/>
  <c r="N24" i="1"/>
  <c r="N36" i="1"/>
  <c r="N189" i="2"/>
  <c r="M23" i="4"/>
  <c r="M191" i="2"/>
  <c r="Q62" i="5"/>
  <c r="Q82" i="5"/>
  <c r="Q78" i="5"/>
  <c r="Q71" i="5"/>
  <c r="Q42" i="5"/>
  <c r="Q45" i="5" s="1"/>
  <c r="Q52" i="5"/>
  <c r="Q55" i="5" s="1"/>
  <c r="Q16" i="5"/>
  <c r="Q29" i="5"/>
  <c r="Q10" i="5"/>
  <c r="R15" i="3"/>
  <c r="M11" i="5"/>
  <c r="M14" i="5" s="1"/>
  <c r="L44" i="4"/>
  <c r="M52" i="1"/>
  <c r="M17" i="5"/>
  <c r="M20" i="5" s="1"/>
  <c r="AD14" i="3"/>
  <c r="AD16" i="3" s="1"/>
  <c r="O49" i="1"/>
  <c r="O70" i="2"/>
  <c r="O81" i="2"/>
  <c r="O55" i="2"/>
  <c r="O40" i="2"/>
  <c r="O3" i="4"/>
  <c r="O16" i="4" s="1"/>
  <c r="O156" i="2"/>
  <c r="O85" i="2"/>
  <c r="P9" i="3"/>
  <c r="O35" i="1"/>
  <c r="O22" i="1"/>
  <c r="O187" i="2"/>
  <c r="O152" i="2"/>
  <c r="O140" i="2"/>
  <c r="O144" i="2"/>
  <c r="O128" i="2"/>
  <c r="O148" i="2"/>
  <c r="O132" i="2"/>
  <c r="O136" i="2"/>
  <c r="O177" i="2"/>
  <c r="O178" i="2" s="1"/>
  <c r="O160" i="2"/>
  <c r="O95" i="2"/>
  <c r="O121" i="2" s="1"/>
  <c r="O16" i="1" s="1"/>
  <c r="J83" i="2" l="1"/>
  <c r="M45" i="2"/>
  <c r="L57" i="2"/>
  <c r="L58" i="2" s="1"/>
  <c r="L53" i="2" s="1"/>
  <c r="K60" i="2"/>
  <c r="K38" i="4"/>
  <c r="K47" i="4"/>
  <c r="N17" i="4"/>
  <c r="N18" i="4" s="1"/>
  <c r="N46" i="4" s="1"/>
  <c r="M46" i="4"/>
  <c r="K74" i="2"/>
  <c r="K68" i="2"/>
  <c r="N44" i="2"/>
  <c r="O42" i="2" s="1"/>
  <c r="O43" i="2" s="1"/>
  <c r="N38" i="2"/>
  <c r="V10" i="3"/>
  <c r="U14" i="1"/>
  <c r="P89" i="5"/>
  <c r="P171" i="2"/>
  <c r="N89" i="2"/>
  <c r="N91" i="2" s="1"/>
  <c r="K82" i="2"/>
  <c r="M66" i="5"/>
  <c r="M83" i="5"/>
  <c r="M91" i="5" s="1"/>
  <c r="M67" i="5"/>
  <c r="N45" i="2"/>
  <c r="M44" i="4"/>
  <c r="N11" i="5"/>
  <c r="N14" i="5" s="1"/>
  <c r="O36" i="1"/>
  <c r="O24" i="1"/>
  <c r="O189" i="2"/>
  <c r="M24" i="5"/>
  <c r="M34" i="5" s="1"/>
  <c r="R62" i="5"/>
  <c r="R42" i="5"/>
  <c r="R45" i="5" s="1"/>
  <c r="R82" i="5"/>
  <c r="R78" i="5"/>
  <c r="R52" i="5"/>
  <c r="R55" i="5" s="1"/>
  <c r="R71" i="5"/>
  <c r="R29" i="5"/>
  <c r="R10" i="5"/>
  <c r="R16" i="5"/>
  <c r="S15" i="3"/>
  <c r="N23" i="4"/>
  <c r="N191" i="2"/>
  <c r="O37" i="4"/>
  <c r="N28" i="4"/>
  <c r="N42" i="4" s="1"/>
  <c r="O38" i="1"/>
  <c r="O26" i="1"/>
  <c r="O190" i="2"/>
  <c r="O29" i="4" s="1"/>
  <c r="N52" i="1"/>
  <c r="N17" i="5"/>
  <c r="N20" i="5" s="1"/>
  <c r="AE14" i="3"/>
  <c r="AE16" i="3" s="1"/>
  <c r="P49" i="1"/>
  <c r="P70" i="2"/>
  <c r="P40" i="2"/>
  <c r="P81" i="2"/>
  <c r="P55" i="2"/>
  <c r="O21" i="4"/>
  <c r="P156" i="2"/>
  <c r="O90" i="2"/>
  <c r="P85" i="2"/>
  <c r="Q9" i="3"/>
  <c r="P3" i="4"/>
  <c r="P16" i="4" s="1"/>
  <c r="P35" i="1"/>
  <c r="P22" i="1"/>
  <c r="P187" i="2"/>
  <c r="P152" i="2"/>
  <c r="P140" i="2"/>
  <c r="P136" i="2"/>
  <c r="P177" i="2"/>
  <c r="P178" i="2" s="1"/>
  <c r="P128" i="2"/>
  <c r="P160" i="2"/>
  <c r="P144" i="2"/>
  <c r="P148" i="2"/>
  <c r="P132" i="2"/>
  <c r="P95" i="2"/>
  <c r="P121" i="2" s="1"/>
  <c r="P16" i="1" s="1"/>
  <c r="L59" i="2" l="1"/>
  <c r="L60" i="2" s="1"/>
  <c r="L72" i="2"/>
  <c r="L73" i="2" s="1"/>
  <c r="L68" i="2" s="1"/>
  <c r="K75" i="2"/>
  <c r="K83" i="2" s="1"/>
  <c r="O17" i="4"/>
  <c r="O18" i="4" s="1"/>
  <c r="M57" i="2"/>
  <c r="M58" i="2" s="1"/>
  <c r="O44" i="2"/>
  <c r="P42" i="2" s="1"/>
  <c r="P43" i="2" s="1"/>
  <c r="O38" i="2"/>
  <c r="Q89" i="5"/>
  <c r="Q171" i="2"/>
  <c r="W10" i="3"/>
  <c r="V14" i="1"/>
  <c r="O89" i="2"/>
  <c r="O91" i="2" s="1"/>
  <c r="M68" i="5"/>
  <c r="N83" i="5"/>
  <c r="N91" i="5" s="1"/>
  <c r="N67" i="5"/>
  <c r="N66" i="5"/>
  <c r="N44" i="4"/>
  <c r="O11" i="5"/>
  <c r="O14" i="5" s="1"/>
  <c r="O28" i="4"/>
  <c r="O42" i="4" s="1"/>
  <c r="P36" i="1"/>
  <c r="P189" i="2"/>
  <c r="P24" i="1"/>
  <c r="P37" i="4"/>
  <c r="P38" i="1"/>
  <c r="P190" i="2"/>
  <c r="P29" i="4" s="1"/>
  <c r="P26" i="1"/>
  <c r="P90" i="2" s="1"/>
  <c r="O52" i="1"/>
  <c r="O17" i="5"/>
  <c r="O20" i="5" s="1"/>
  <c r="S62" i="5"/>
  <c r="S52" i="5"/>
  <c r="S55" i="5" s="1"/>
  <c r="S42" i="5"/>
  <c r="S45" i="5" s="1"/>
  <c r="S82" i="5"/>
  <c r="S71" i="5"/>
  <c r="S78" i="5"/>
  <c r="S29" i="5"/>
  <c r="S16" i="5"/>
  <c r="S10" i="5"/>
  <c r="T15" i="3"/>
  <c r="O23" i="4"/>
  <c r="O191" i="2"/>
  <c r="N24" i="5"/>
  <c r="N34" i="5" s="1"/>
  <c r="AF14" i="3"/>
  <c r="AF16" i="3" s="1"/>
  <c r="Q49" i="1"/>
  <c r="Q55" i="2"/>
  <c r="Q70" i="2"/>
  <c r="Q40" i="2"/>
  <c r="Q81" i="2"/>
  <c r="Q3" i="4"/>
  <c r="Q16" i="4" s="1"/>
  <c r="Q85" i="2"/>
  <c r="Q156" i="2"/>
  <c r="M22" i="4"/>
  <c r="M34" i="4" s="1"/>
  <c r="P21" i="4"/>
  <c r="L22" i="4"/>
  <c r="L34" i="4" s="1"/>
  <c r="R9" i="3"/>
  <c r="Q22" i="1"/>
  <c r="Q35" i="1"/>
  <c r="Q187" i="2"/>
  <c r="Q152" i="2"/>
  <c r="Q140" i="2"/>
  <c r="Q160" i="2"/>
  <c r="Q132" i="2"/>
  <c r="Q136" i="2"/>
  <c r="Q177" i="2"/>
  <c r="Q178" i="2" s="1"/>
  <c r="Q128" i="2"/>
  <c r="Q148" i="2"/>
  <c r="Q144" i="2"/>
  <c r="Q95" i="2"/>
  <c r="Q121" i="2" s="1"/>
  <c r="Q16" i="1" s="1"/>
  <c r="O45" i="2" l="1"/>
  <c r="L82" i="2"/>
  <c r="L74" i="2"/>
  <c r="L75" i="2" s="1"/>
  <c r="L83" i="2" s="1"/>
  <c r="M38" i="4"/>
  <c r="M47" i="4"/>
  <c r="L38" i="4"/>
  <c r="L47" i="4"/>
  <c r="P17" i="4"/>
  <c r="P18" i="4" s="1"/>
  <c r="P46" i="4" s="1"/>
  <c r="O46" i="4"/>
  <c r="P44" i="2"/>
  <c r="Q42" i="2" s="1"/>
  <c r="Q43" i="2" s="1"/>
  <c r="P38" i="2"/>
  <c r="M59" i="2"/>
  <c r="M53" i="2"/>
  <c r="X10" i="3"/>
  <c r="W14" i="1"/>
  <c r="R3" i="4"/>
  <c r="R16" i="4" s="1"/>
  <c r="R89" i="5"/>
  <c r="R171" i="2"/>
  <c r="P89" i="2"/>
  <c r="P91" i="2" s="1"/>
  <c r="O66" i="5"/>
  <c r="O83" i="5"/>
  <c r="O91" i="5" s="1"/>
  <c r="O67" i="5"/>
  <c r="N68" i="5"/>
  <c r="Q24" i="1"/>
  <c r="Q36" i="1"/>
  <c r="Q189" i="2"/>
  <c r="Q38" i="1"/>
  <c r="Q26" i="1"/>
  <c r="Q90" i="2" s="1"/>
  <c r="Q190" i="2"/>
  <c r="Q29" i="4" s="1"/>
  <c r="T62" i="5"/>
  <c r="T78" i="5"/>
  <c r="T71" i="5"/>
  <c r="T52" i="5"/>
  <c r="T55" i="5" s="1"/>
  <c r="T82" i="5"/>
  <c r="T42" i="5"/>
  <c r="T45" i="5" s="1"/>
  <c r="T29" i="5"/>
  <c r="T16" i="5"/>
  <c r="T10" i="5"/>
  <c r="U15" i="3"/>
  <c r="P52" i="1"/>
  <c r="P17" i="5"/>
  <c r="P20" i="5" s="1"/>
  <c r="O44" i="4"/>
  <c r="O24" i="5"/>
  <c r="O34" i="5" s="1"/>
  <c r="Q37" i="4"/>
  <c r="P28" i="4"/>
  <c r="P42" i="4" s="1"/>
  <c r="P11" i="5"/>
  <c r="P14" i="5" s="1"/>
  <c r="P23" i="4"/>
  <c r="P191" i="2"/>
  <c r="Q21" i="4"/>
  <c r="R49" i="1"/>
  <c r="R81" i="2"/>
  <c r="R55" i="2"/>
  <c r="R70" i="2"/>
  <c r="R40" i="2"/>
  <c r="R85" i="2"/>
  <c r="R156" i="2"/>
  <c r="S9" i="3"/>
  <c r="R22" i="1"/>
  <c r="R35" i="1"/>
  <c r="R187" i="2"/>
  <c r="R152" i="2"/>
  <c r="R140" i="2"/>
  <c r="R148" i="2"/>
  <c r="R132" i="2"/>
  <c r="R160" i="2"/>
  <c r="R144" i="2"/>
  <c r="R136" i="2"/>
  <c r="R177" i="2"/>
  <c r="R178" i="2" s="1"/>
  <c r="R128" i="2"/>
  <c r="R95" i="2"/>
  <c r="R121" i="2" s="1"/>
  <c r="R16" i="1" s="1"/>
  <c r="M72" i="2" l="1"/>
  <c r="M73" i="2" s="1"/>
  <c r="M68" i="2" s="1"/>
  <c r="P45" i="2"/>
  <c r="Q17" i="4"/>
  <c r="Q18" i="4" s="1"/>
  <c r="R37" i="4"/>
  <c r="Q44" i="2"/>
  <c r="R42" i="2" s="1"/>
  <c r="R43" i="2" s="1"/>
  <c r="Q38" i="2"/>
  <c r="M60" i="2"/>
  <c r="N57" i="2"/>
  <c r="N58" i="2" s="1"/>
  <c r="S89" i="5"/>
  <c r="S171" i="2"/>
  <c r="R21" i="4"/>
  <c r="Y10" i="3"/>
  <c r="X14" i="1"/>
  <c r="Q89" i="2"/>
  <c r="Q91" i="2" s="1"/>
  <c r="O68" i="5"/>
  <c r="P66" i="5"/>
  <c r="P83" i="5"/>
  <c r="P91" i="5" s="1"/>
  <c r="P67" i="5"/>
  <c r="P44" i="4"/>
  <c r="R26" i="1"/>
  <c r="R90" i="2" s="1"/>
  <c r="R38" i="1"/>
  <c r="R190" i="2"/>
  <c r="R29" i="4" s="1"/>
  <c r="Q23" i="4"/>
  <c r="Q191" i="2"/>
  <c r="R24" i="1"/>
  <c r="R36" i="1"/>
  <c r="R189" i="2"/>
  <c r="Q28" i="4"/>
  <c r="Q42" i="4" s="1"/>
  <c r="P24" i="5"/>
  <c r="P34" i="5" s="1"/>
  <c r="U62" i="5"/>
  <c r="U82" i="5"/>
  <c r="U78" i="5"/>
  <c r="U71" i="5"/>
  <c r="U42" i="5"/>
  <c r="U45" i="5" s="1"/>
  <c r="U52" i="5"/>
  <c r="U55" i="5" s="1"/>
  <c r="U16" i="5"/>
  <c r="U10" i="5"/>
  <c r="U29" i="5"/>
  <c r="V15" i="3"/>
  <c r="Q52" i="1"/>
  <c r="Q17" i="5"/>
  <c r="Q20" i="5" s="1"/>
  <c r="Q11" i="5"/>
  <c r="Q14" i="5" s="1"/>
  <c r="Q66" i="5" s="1"/>
  <c r="S49" i="1"/>
  <c r="S40" i="2"/>
  <c r="S81" i="2"/>
  <c r="S55" i="2"/>
  <c r="S70" i="2"/>
  <c r="S3" i="4"/>
  <c r="S16" i="4" s="1"/>
  <c r="S156" i="2"/>
  <c r="S85" i="2"/>
  <c r="N22" i="4"/>
  <c r="N34" i="4" s="1"/>
  <c r="T9" i="3"/>
  <c r="S22" i="1"/>
  <c r="S35" i="1"/>
  <c r="S187" i="2"/>
  <c r="S152" i="2"/>
  <c r="S140" i="2"/>
  <c r="S144" i="2"/>
  <c r="S136" i="2"/>
  <c r="S177" i="2"/>
  <c r="S178" i="2" s="1"/>
  <c r="S148" i="2"/>
  <c r="S132" i="2"/>
  <c r="S128" i="2"/>
  <c r="S160" i="2"/>
  <c r="S95" i="2"/>
  <c r="S121" i="2" s="1"/>
  <c r="S16" i="1" s="1"/>
  <c r="M82" i="2" l="1"/>
  <c r="M74" i="2"/>
  <c r="N72" i="2" s="1"/>
  <c r="N73" i="2" s="1"/>
  <c r="N68" i="2" s="1"/>
  <c r="M75" i="2"/>
  <c r="M83" i="2" s="1"/>
  <c r="Q45" i="2"/>
  <c r="N38" i="4"/>
  <c r="N47" i="4"/>
  <c r="R17" i="4"/>
  <c r="R18" i="4" s="1"/>
  <c r="R46" i="4" s="1"/>
  <c r="Q46" i="4"/>
  <c r="N59" i="2"/>
  <c r="N53" i="2"/>
  <c r="R44" i="2"/>
  <c r="S42" i="2" s="1"/>
  <c r="S43" i="2" s="1"/>
  <c r="R38" i="2"/>
  <c r="Z10" i="3"/>
  <c r="Y14" i="1"/>
  <c r="T89" i="5"/>
  <c r="T171" i="2"/>
  <c r="R89" i="2"/>
  <c r="R91" i="2" s="1"/>
  <c r="P68" i="5"/>
  <c r="Q83" i="5"/>
  <c r="Q91" i="5" s="1"/>
  <c r="Q67" i="5"/>
  <c r="Q68" i="5" s="1"/>
  <c r="Q44" i="4"/>
  <c r="S190" i="2"/>
  <c r="S29" i="4" s="1"/>
  <c r="S38" i="1"/>
  <c r="S26" i="1"/>
  <c r="S90" i="2" s="1"/>
  <c r="S37" i="4"/>
  <c r="Q24" i="5"/>
  <c r="Q34" i="5" s="1"/>
  <c r="R23" i="4"/>
  <c r="R191" i="2"/>
  <c r="V62" i="5"/>
  <c r="V42" i="5"/>
  <c r="V45" i="5" s="1"/>
  <c r="V82" i="5"/>
  <c r="V78" i="5"/>
  <c r="V52" i="5"/>
  <c r="V55" i="5" s="1"/>
  <c r="V71" i="5"/>
  <c r="V29" i="5"/>
  <c r="V16" i="5"/>
  <c r="V10" i="5"/>
  <c r="W15" i="3"/>
  <c r="R11" i="5"/>
  <c r="R14" i="5" s="1"/>
  <c r="R28" i="4"/>
  <c r="R42" i="4" s="1"/>
  <c r="S36" i="1"/>
  <c r="S24" i="1"/>
  <c r="S189" i="2"/>
  <c r="R52" i="1"/>
  <c r="R17" i="5"/>
  <c r="R20" i="5" s="1"/>
  <c r="T49" i="1"/>
  <c r="T70" i="2"/>
  <c r="T40" i="2"/>
  <c r="T55" i="2"/>
  <c r="T81" i="2"/>
  <c r="S21" i="4"/>
  <c r="T85" i="2"/>
  <c r="T156" i="2"/>
  <c r="U9" i="3"/>
  <c r="P22" i="4"/>
  <c r="P34" i="4" s="1"/>
  <c r="T3" i="4"/>
  <c r="T16" i="4" s="1"/>
  <c r="T35" i="1"/>
  <c r="T22" i="1"/>
  <c r="T187" i="2"/>
  <c r="T152" i="2"/>
  <c r="T140" i="2"/>
  <c r="T136" i="2"/>
  <c r="T177" i="2"/>
  <c r="T178" i="2" s="1"/>
  <c r="T128" i="2"/>
  <c r="T160" i="2"/>
  <c r="T144" i="2"/>
  <c r="T148" i="2"/>
  <c r="T132" i="2"/>
  <c r="T95" i="2"/>
  <c r="T121" i="2" s="1"/>
  <c r="T16" i="1" s="1"/>
  <c r="N74" i="2" l="1"/>
  <c r="N75" i="2" s="1"/>
  <c r="N82" i="2"/>
  <c r="O57" i="2"/>
  <c r="O58" i="2" s="1"/>
  <c r="O53" i="2" s="1"/>
  <c r="N60" i="2"/>
  <c r="R45" i="2"/>
  <c r="S17" i="4"/>
  <c r="S18" i="4" s="1"/>
  <c r="S46" i="4" s="1"/>
  <c r="P38" i="4"/>
  <c r="P47" i="4"/>
  <c r="S44" i="2"/>
  <c r="T42" i="2" s="1"/>
  <c r="T43" i="2" s="1"/>
  <c r="S38" i="2"/>
  <c r="AA10" i="3"/>
  <c r="Z14" i="1"/>
  <c r="U3" i="4"/>
  <c r="U16" i="4" s="1"/>
  <c r="U89" i="5"/>
  <c r="U171" i="2"/>
  <c r="S89" i="2"/>
  <c r="S91" i="2" s="1"/>
  <c r="R66" i="5"/>
  <c r="R83" i="5"/>
  <c r="R91" i="5" s="1"/>
  <c r="R67" i="5"/>
  <c r="T24" i="1"/>
  <c r="T36" i="1"/>
  <c r="T189" i="2"/>
  <c r="S23" i="4"/>
  <c r="S191" i="2"/>
  <c r="R24" i="5"/>
  <c r="R34" i="5" s="1"/>
  <c r="S11" i="5"/>
  <c r="S14" i="5" s="1"/>
  <c r="W62" i="5"/>
  <c r="W52" i="5"/>
  <c r="W55" i="5" s="1"/>
  <c r="W42" i="5"/>
  <c r="W45" i="5" s="1"/>
  <c r="W78" i="5"/>
  <c r="W82" i="5"/>
  <c r="W71" i="5"/>
  <c r="W16" i="5"/>
  <c r="W10" i="5"/>
  <c r="W29" i="5"/>
  <c r="X15" i="3"/>
  <c r="S52" i="1"/>
  <c r="S17" i="5"/>
  <c r="S20" i="5" s="1"/>
  <c r="T26" i="1"/>
  <c r="T90" i="2" s="1"/>
  <c r="T190" i="2"/>
  <c r="T29" i="4" s="1"/>
  <c r="T38" i="1"/>
  <c r="T21" i="4"/>
  <c r="T37" i="4"/>
  <c r="R44" i="4"/>
  <c r="S28" i="4"/>
  <c r="S42" i="4" s="1"/>
  <c r="U49" i="1"/>
  <c r="U81" i="2"/>
  <c r="U70" i="2"/>
  <c r="U40" i="2"/>
  <c r="U55" i="2"/>
  <c r="U85" i="2"/>
  <c r="U156" i="2"/>
  <c r="V9" i="3"/>
  <c r="U35" i="1"/>
  <c r="U22" i="1"/>
  <c r="U187" i="2"/>
  <c r="U152" i="2"/>
  <c r="U140" i="2"/>
  <c r="U160" i="2"/>
  <c r="U132" i="2"/>
  <c r="U136" i="2"/>
  <c r="U177" i="2"/>
  <c r="U178" i="2" s="1"/>
  <c r="U128" i="2"/>
  <c r="U148" i="2"/>
  <c r="U144" i="2"/>
  <c r="U95" i="2"/>
  <c r="U121" i="2" s="1"/>
  <c r="U16" i="1" s="1"/>
  <c r="O59" i="2" l="1"/>
  <c r="P57" i="2" s="1"/>
  <c r="P58" i="2" s="1"/>
  <c r="P53" i="2" s="1"/>
  <c r="O72" i="2"/>
  <c r="O73" i="2" s="1"/>
  <c r="O68" i="2" s="1"/>
  <c r="O60" i="2"/>
  <c r="N83" i="2"/>
  <c r="S45" i="2"/>
  <c r="T17" i="4"/>
  <c r="T18" i="4" s="1"/>
  <c r="T46" i="4" s="1"/>
  <c r="U21" i="4"/>
  <c r="U37" i="4"/>
  <c r="T44" i="2"/>
  <c r="U42" i="2" s="1"/>
  <c r="U43" i="2" s="1"/>
  <c r="T38" i="2"/>
  <c r="V89" i="5"/>
  <c r="V171" i="2"/>
  <c r="AB10" i="3"/>
  <c r="AA14" i="1"/>
  <c r="T89" i="2"/>
  <c r="T91" i="2" s="1"/>
  <c r="S83" i="5"/>
  <c r="S91" i="5" s="1"/>
  <c r="S67" i="5"/>
  <c r="S66" i="5"/>
  <c r="R68" i="5"/>
  <c r="S44" i="4"/>
  <c r="X62" i="5"/>
  <c r="X78" i="5"/>
  <c r="X71" i="5"/>
  <c r="X52" i="5"/>
  <c r="X55" i="5" s="1"/>
  <c r="X82" i="5"/>
  <c r="X42" i="5"/>
  <c r="X45" i="5" s="1"/>
  <c r="X29" i="5"/>
  <c r="X16" i="5"/>
  <c r="X10" i="5"/>
  <c r="Y15" i="3"/>
  <c r="S24" i="5"/>
  <c r="S34" i="5" s="1"/>
  <c r="U24" i="1"/>
  <c r="U36" i="1"/>
  <c r="U189" i="2"/>
  <c r="U190" i="2"/>
  <c r="U29" i="4" s="1"/>
  <c r="U38" i="1"/>
  <c r="U26" i="1"/>
  <c r="U90" i="2" s="1"/>
  <c r="T23" i="4"/>
  <c r="T191" i="2"/>
  <c r="T28" i="4"/>
  <c r="T42" i="4" s="1"/>
  <c r="T52" i="1"/>
  <c r="T17" i="5"/>
  <c r="T20" i="5" s="1"/>
  <c r="T11" i="5"/>
  <c r="T14" i="5" s="1"/>
  <c r="V49" i="1"/>
  <c r="V81" i="2"/>
  <c r="V55" i="2"/>
  <c r="V40" i="2"/>
  <c r="V70" i="2"/>
  <c r="V3" i="4"/>
  <c r="V16" i="4" s="1"/>
  <c r="V85" i="2"/>
  <c r="V156" i="2"/>
  <c r="W9" i="3"/>
  <c r="V22" i="1"/>
  <c r="V35" i="1"/>
  <c r="V187" i="2"/>
  <c r="V152" i="2"/>
  <c r="V140" i="2"/>
  <c r="V148" i="2"/>
  <c r="V132" i="2"/>
  <c r="V160" i="2"/>
  <c r="V144" i="2"/>
  <c r="V136" i="2"/>
  <c r="V177" i="2"/>
  <c r="V178" i="2" s="1"/>
  <c r="V128" i="2"/>
  <c r="V95" i="2"/>
  <c r="V121" i="2" s="1"/>
  <c r="V16" i="1" s="1"/>
  <c r="O82" i="2" l="1"/>
  <c r="O74" i="2"/>
  <c r="T45" i="2"/>
  <c r="P59" i="2"/>
  <c r="P60" i="2" s="1"/>
  <c r="U17" i="4"/>
  <c r="U18" i="4" s="1"/>
  <c r="U46" i="4" s="1"/>
  <c r="U44" i="2"/>
  <c r="V42" i="2" s="1"/>
  <c r="V43" i="2" s="1"/>
  <c r="U38" i="2"/>
  <c r="AC10" i="3"/>
  <c r="AB14" i="1"/>
  <c r="W89" i="5"/>
  <c r="W171" i="2"/>
  <c r="U89" i="2"/>
  <c r="U91" i="2" s="1"/>
  <c r="S68" i="5"/>
  <c r="T66" i="5"/>
  <c r="T83" i="5"/>
  <c r="T91" i="5" s="1"/>
  <c r="T67" i="5"/>
  <c r="T44" i="4"/>
  <c r="V36" i="1"/>
  <c r="V24" i="1"/>
  <c r="V189" i="2"/>
  <c r="U28" i="4"/>
  <c r="U42" i="4" s="1"/>
  <c r="U23" i="4"/>
  <c r="U191" i="2"/>
  <c r="V26" i="1"/>
  <c r="V90" i="2" s="1"/>
  <c r="V38" i="1"/>
  <c r="V190" i="2"/>
  <c r="V29" i="4" s="1"/>
  <c r="U52" i="1"/>
  <c r="U17" i="5"/>
  <c r="U20" i="5" s="1"/>
  <c r="Y62" i="5"/>
  <c r="Y82" i="5"/>
  <c r="Y78" i="5"/>
  <c r="Y71" i="5"/>
  <c r="Y42" i="5"/>
  <c r="Y45" i="5" s="1"/>
  <c r="Y52" i="5"/>
  <c r="Y55" i="5" s="1"/>
  <c r="Y16" i="5"/>
  <c r="Y29" i="5"/>
  <c r="Y10" i="5"/>
  <c r="Z15" i="3"/>
  <c r="T24" i="5"/>
  <c r="T34" i="5" s="1"/>
  <c r="V37" i="4"/>
  <c r="U11" i="5"/>
  <c r="U14" i="5" s="1"/>
  <c r="U66" i="5" s="1"/>
  <c r="V21" i="4"/>
  <c r="W49" i="1"/>
  <c r="W70" i="2"/>
  <c r="W81" i="2"/>
  <c r="W55" i="2"/>
  <c r="W40" i="2"/>
  <c r="W156" i="2"/>
  <c r="W85" i="2"/>
  <c r="X9" i="3"/>
  <c r="W3" i="4"/>
  <c r="W35" i="1"/>
  <c r="W22" i="1"/>
  <c r="W187" i="2"/>
  <c r="W152" i="2"/>
  <c r="W140" i="2"/>
  <c r="W144" i="2"/>
  <c r="W177" i="2"/>
  <c r="W178" i="2" s="1"/>
  <c r="W128" i="2"/>
  <c r="W148" i="2"/>
  <c r="W132" i="2"/>
  <c r="W136" i="2"/>
  <c r="W160" i="2"/>
  <c r="W95" i="2"/>
  <c r="W121" i="2" s="1"/>
  <c r="W16" i="1" s="1"/>
  <c r="Q57" i="2" l="1"/>
  <c r="Q58" i="2" s="1"/>
  <c r="Q53" i="2" s="1"/>
  <c r="V17" i="4"/>
  <c r="V18" i="4" s="1"/>
  <c r="V46" i="4" s="1"/>
  <c r="O75" i="2"/>
  <c r="O83" i="2" s="1"/>
  <c r="P72" i="2"/>
  <c r="U45" i="2"/>
  <c r="P75" i="2"/>
  <c r="P83" i="2" s="1"/>
  <c r="Q60" i="2"/>
  <c r="V44" i="2"/>
  <c r="V45" i="2" s="1"/>
  <c r="V38" i="2"/>
  <c r="X3" i="4"/>
  <c r="X16" i="4" s="1"/>
  <c r="X89" i="5"/>
  <c r="X171" i="2"/>
  <c r="AD10" i="3"/>
  <c r="AC14" i="1"/>
  <c r="V89" i="2"/>
  <c r="V91" i="2" s="1"/>
  <c r="T68" i="5"/>
  <c r="U83" i="5"/>
  <c r="U91" i="5" s="1"/>
  <c r="U67" i="5"/>
  <c r="U68" i="5" s="1"/>
  <c r="W37" i="4"/>
  <c r="W16" i="4"/>
  <c r="W38" i="1"/>
  <c r="W26" i="1"/>
  <c r="W190" i="2"/>
  <c r="W29" i="4" s="1"/>
  <c r="V52" i="1"/>
  <c r="V17" i="5"/>
  <c r="V20" i="5" s="1"/>
  <c r="V83" i="5" s="1"/>
  <c r="V91" i="5" s="1"/>
  <c r="U24" i="5"/>
  <c r="U34" i="5" s="1"/>
  <c r="V23" i="4"/>
  <c r="V191" i="2"/>
  <c r="W24" i="1"/>
  <c r="W189" i="2"/>
  <c r="W36" i="1"/>
  <c r="Z62" i="5"/>
  <c r="Z42" i="5"/>
  <c r="Z45" i="5" s="1"/>
  <c r="Z82" i="5"/>
  <c r="Z78" i="5"/>
  <c r="Z52" i="5"/>
  <c r="Z55" i="5" s="1"/>
  <c r="Z71" i="5"/>
  <c r="Z29" i="5"/>
  <c r="Z10" i="5"/>
  <c r="Z16" i="5"/>
  <c r="AA15" i="3"/>
  <c r="V28" i="4"/>
  <c r="V42" i="4" s="1"/>
  <c r="V11" i="5"/>
  <c r="V14" i="5" s="1"/>
  <c r="V66" i="5" s="1"/>
  <c r="U44" i="4"/>
  <c r="W21" i="4"/>
  <c r="W17" i="4"/>
  <c r="X49" i="1"/>
  <c r="X70" i="2"/>
  <c r="X40" i="2"/>
  <c r="X81" i="2"/>
  <c r="X55" i="2"/>
  <c r="X156" i="2"/>
  <c r="X85" i="2"/>
  <c r="Y9" i="3"/>
  <c r="X35" i="1"/>
  <c r="X22" i="1"/>
  <c r="X187" i="2"/>
  <c r="X152" i="2"/>
  <c r="X140" i="2"/>
  <c r="X136" i="2"/>
  <c r="X177" i="2"/>
  <c r="X178" i="2" s="1"/>
  <c r="X128" i="2"/>
  <c r="X144" i="2"/>
  <c r="X160" i="2"/>
  <c r="X148" i="2"/>
  <c r="X132" i="2"/>
  <c r="X95" i="2"/>
  <c r="X121" i="2" s="1"/>
  <c r="X16" i="1" s="1"/>
  <c r="Q59" i="2" l="1"/>
  <c r="R57" i="2" s="1"/>
  <c r="R58" i="2" s="1"/>
  <c r="R53" i="2" s="1"/>
  <c r="P73" i="2"/>
  <c r="P74" i="2" s="1"/>
  <c r="Q72" i="2" s="1"/>
  <c r="Q73" i="2" s="1"/>
  <c r="Q82" i="2" s="1"/>
  <c r="W42" i="2"/>
  <c r="W43" i="2" s="1"/>
  <c r="W38" i="2" s="1"/>
  <c r="Y89" i="5"/>
  <c r="Y171" i="2"/>
  <c r="X37" i="4"/>
  <c r="AE10" i="3"/>
  <c r="AD14" i="1"/>
  <c r="X21" i="4"/>
  <c r="W89" i="2"/>
  <c r="W18" i="4"/>
  <c r="V44" i="4"/>
  <c r="X190" i="2"/>
  <c r="X29" i="4" s="1"/>
  <c r="X26" i="1"/>
  <c r="X90" i="2" s="1"/>
  <c r="X38" i="1"/>
  <c r="AA62" i="5"/>
  <c r="AA52" i="5"/>
  <c r="AA55" i="5" s="1"/>
  <c r="AA42" i="5"/>
  <c r="AA45" i="5" s="1"/>
  <c r="AA82" i="5"/>
  <c r="AA71" i="5"/>
  <c r="AA78" i="5"/>
  <c r="AA29" i="5"/>
  <c r="AA16" i="5"/>
  <c r="AA10" i="5"/>
  <c r="AB15" i="3"/>
  <c r="W11" i="5"/>
  <c r="W14" i="5" s="1"/>
  <c r="V24" i="5"/>
  <c r="V34" i="5" s="1"/>
  <c r="W28" i="4"/>
  <c r="W42" i="4" s="1"/>
  <c r="X36" i="1"/>
  <c r="X189" i="2"/>
  <c r="X24" i="1"/>
  <c r="W52" i="1"/>
  <c r="W17" i="5"/>
  <c r="W20" i="5" s="1"/>
  <c r="W83" i="5" s="1"/>
  <c r="W91" i="5" s="1"/>
  <c r="W90" i="2"/>
  <c r="W23" i="4"/>
  <c r="W191" i="2"/>
  <c r="V67" i="5"/>
  <c r="Y49" i="1"/>
  <c r="Y55" i="2"/>
  <c r="Y70" i="2"/>
  <c r="Y40" i="2"/>
  <c r="Y81" i="2"/>
  <c r="Y85" i="2"/>
  <c r="Y156" i="2"/>
  <c r="Z9" i="3"/>
  <c r="Y3" i="4"/>
  <c r="Y21" i="4" s="1"/>
  <c r="Y22" i="1"/>
  <c r="Y35" i="1"/>
  <c r="Y187" i="2"/>
  <c r="Y152" i="2"/>
  <c r="Y140" i="2"/>
  <c r="Y160" i="2"/>
  <c r="Y148" i="2"/>
  <c r="Y136" i="2"/>
  <c r="Y177" i="2"/>
  <c r="Y178" i="2" s="1"/>
  <c r="Y128" i="2"/>
  <c r="Y132" i="2"/>
  <c r="Y144" i="2"/>
  <c r="Y95" i="2"/>
  <c r="Y121" i="2" s="1"/>
  <c r="Y16" i="1" s="1"/>
  <c r="R59" i="2" l="1"/>
  <c r="S57" i="2" s="1"/>
  <c r="P68" i="2"/>
  <c r="P82" i="2"/>
  <c r="Q74" i="2"/>
  <c r="Q68" i="2"/>
  <c r="W44" i="2"/>
  <c r="W45" i="2" s="1"/>
  <c r="R60" i="2"/>
  <c r="X17" i="4"/>
  <c r="X18" i="4" s="1"/>
  <c r="X46" i="4" s="1"/>
  <c r="W46" i="4"/>
  <c r="W91" i="2"/>
  <c r="AF10" i="3"/>
  <c r="AF14" i="1" s="1"/>
  <c r="AE14" i="1"/>
  <c r="C8" i="1" s="1"/>
  <c r="Z89" i="5"/>
  <c r="Z171" i="2"/>
  <c r="X89" i="2"/>
  <c r="X91" i="2" s="1"/>
  <c r="Y37" i="4"/>
  <c r="Y16" i="4"/>
  <c r="W44" i="4"/>
  <c r="X23" i="4"/>
  <c r="X191" i="2"/>
  <c r="W67" i="5"/>
  <c r="Y24" i="1"/>
  <c r="Y36" i="1"/>
  <c r="Y189" i="2"/>
  <c r="Y38" i="1"/>
  <c r="Y190" i="2"/>
  <c r="Y29" i="4" s="1"/>
  <c r="Y26" i="1"/>
  <c r="V68" i="5"/>
  <c r="W24" i="5"/>
  <c r="W34" i="5" s="1"/>
  <c r="W66" i="5"/>
  <c r="X52" i="1"/>
  <c r="X17" i="5"/>
  <c r="X20" i="5" s="1"/>
  <c r="X83" i="5" s="1"/>
  <c r="X91" i="5" s="1"/>
  <c r="X11" i="5"/>
  <c r="X14" i="5" s="1"/>
  <c r="AB62" i="5"/>
  <c r="AB78" i="5"/>
  <c r="AB71" i="5"/>
  <c r="AB52" i="5"/>
  <c r="AB55" i="5" s="1"/>
  <c r="AB82" i="5"/>
  <c r="AB42" i="5"/>
  <c r="AB45" i="5" s="1"/>
  <c r="AB29" i="5"/>
  <c r="AB16" i="5"/>
  <c r="AB10" i="5"/>
  <c r="AC15" i="3"/>
  <c r="X28" i="4"/>
  <c r="X42" i="4" s="1"/>
  <c r="Z49" i="1"/>
  <c r="Z81" i="2"/>
  <c r="Z55" i="2"/>
  <c r="Z70" i="2"/>
  <c r="Z40" i="2"/>
  <c r="Z3" i="4"/>
  <c r="Z21" i="4" s="1"/>
  <c r="Z85" i="2"/>
  <c r="Z156" i="2"/>
  <c r="AA9" i="3"/>
  <c r="Z22" i="1"/>
  <c r="Z35" i="1"/>
  <c r="Z187" i="2"/>
  <c r="Z152" i="2"/>
  <c r="Z140" i="2"/>
  <c r="Z148" i="2"/>
  <c r="Z132" i="2"/>
  <c r="Z160" i="2"/>
  <c r="Z144" i="2"/>
  <c r="Z136" i="2"/>
  <c r="Z177" i="2"/>
  <c r="Z178" i="2" s="1"/>
  <c r="Z128" i="2"/>
  <c r="Z95" i="2"/>
  <c r="Z121" i="2" s="1"/>
  <c r="Z16" i="1" s="1"/>
  <c r="Q75" i="2" l="1"/>
  <c r="Q83" i="2" s="1"/>
  <c r="R72" i="2"/>
  <c r="X42" i="2"/>
  <c r="X43" i="2" s="1"/>
  <c r="X38" i="2" s="1"/>
  <c r="Y17" i="4"/>
  <c r="Y18" i="4" s="1"/>
  <c r="Y46" i="4" s="1"/>
  <c r="S58" i="2"/>
  <c r="S53" i="2" s="1"/>
  <c r="AA89" i="5"/>
  <c r="AA171" i="2"/>
  <c r="Y89" i="2"/>
  <c r="Z37" i="4"/>
  <c r="Z16" i="4"/>
  <c r="Y52" i="1"/>
  <c r="Y17" i="5"/>
  <c r="Y20" i="5" s="1"/>
  <c r="Y83" i="5" s="1"/>
  <c r="Y91" i="5" s="1"/>
  <c r="Z190" i="2"/>
  <c r="Z29" i="4" s="1"/>
  <c r="Z38" i="1"/>
  <c r="Z26" i="1"/>
  <c r="Z90" i="2" s="1"/>
  <c r="Y90" i="2"/>
  <c r="X44" i="4"/>
  <c r="W68" i="5"/>
  <c r="Y28" i="4"/>
  <c r="Y42" i="4" s="1"/>
  <c r="Y11" i="5"/>
  <c r="Y14" i="5" s="1"/>
  <c r="X24" i="5"/>
  <c r="X34" i="5" s="1"/>
  <c r="X66" i="5"/>
  <c r="Z189" i="2"/>
  <c r="Z36" i="1"/>
  <c r="Z24" i="1"/>
  <c r="AC62" i="5"/>
  <c r="AC82" i="5"/>
  <c r="AC78" i="5"/>
  <c r="AC71" i="5"/>
  <c r="AC42" i="5"/>
  <c r="AC45" i="5" s="1"/>
  <c r="AC52" i="5"/>
  <c r="AC55" i="5" s="1"/>
  <c r="AC29" i="5"/>
  <c r="AC16" i="5"/>
  <c r="AC10" i="5"/>
  <c r="AD15" i="3"/>
  <c r="X67" i="5"/>
  <c r="Y23" i="4"/>
  <c r="Y191" i="2"/>
  <c r="AA3" i="4"/>
  <c r="AA21" i="4" s="1"/>
  <c r="AA49" i="1"/>
  <c r="AA40" i="2"/>
  <c r="AA81" i="2"/>
  <c r="AA55" i="2"/>
  <c r="AA70" i="2"/>
  <c r="AA156" i="2"/>
  <c r="AA85" i="2"/>
  <c r="AB9" i="3"/>
  <c r="AA22" i="1"/>
  <c r="AA35" i="1"/>
  <c r="AA187" i="2"/>
  <c r="AA152" i="2"/>
  <c r="AA140" i="2"/>
  <c r="AA144" i="2"/>
  <c r="AA128" i="2"/>
  <c r="AA148" i="2"/>
  <c r="AA132" i="2"/>
  <c r="AA136" i="2"/>
  <c r="AA177" i="2"/>
  <c r="AA178" i="2" s="1"/>
  <c r="C183" i="2" s="1"/>
  <c r="AA160" i="2"/>
  <c r="AA95" i="2"/>
  <c r="AA121" i="2" s="1"/>
  <c r="AA16" i="1" s="1"/>
  <c r="R73" i="2" l="1"/>
  <c r="Z17" i="4"/>
  <c r="Z18" i="4" s="1"/>
  <c r="X44" i="2"/>
  <c r="X45" i="2" s="1"/>
  <c r="S59" i="2"/>
  <c r="T57" i="2" s="1"/>
  <c r="Y91" i="2"/>
  <c r="AB89" i="5"/>
  <c r="AB171" i="2"/>
  <c r="AA37" i="4"/>
  <c r="AA16" i="4"/>
  <c r="Y44" i="4"/>
  <c r="Z11" i="5"/>
  <c r="Z14" i="5" s="1"/>
  <c r="X68" i="5"/>
  <c r="Y67" i="5"/>
  <c r="AA26" i="1"/>
  <c r="AA90" i="2" s="1"/>
  <c r="AA38" i="1"/>
  <c r="AA190" i="2"/>
  <c r="AA29" i="4" s="1"/>
  <c r="Z89" i="2"/>
  <c r="Z91" i="2" s="1"/>
  <c r="Z52" i="1"/>
  <c r="Z17" i="5"/>
  <c r="Z20" i="5" s="1"/>
  <c r="Z83" i="5" s="1"/>
  <c r="Z91" i="5" s="1"/>
  <c r="AD62" i="5"/>
  <c r="AD42" i="5"/>
  <c r="AD45" i="5" s="1"/>
  <c r="AD82" i="5"/>
  <c r="AD78" i="5"/>
  <c r="AD52" i="5"/>
  <c r="AD55" i="5" s="1"/>
  <c r="AD71" i="5"/>
  <c r="AD29" i="5"/>
  <c r="AD16" i="5"/>
  <c r="AD10" i="5"/>
  <c r="AE15" i="3"/>
  <c r="Z23" i="4"/>
  <c r="Z191" i="2"/>
  <c r="AA189" i="2"/>
  <c r="AA36" i="1"/>
  <c r="AA24" i="1"/>
  <c r="Y24" i="5"/>
  <c r="Y34" i="5" s="1"/>
  <c r="Y66" i="5"/>
  <c r="Z28" i="4"/>
  <c r="Z42" i="4" s="1"/>
  <c r="AB49" i="1"/>
  <c r="AB70" i="2"/>
  <c r="AB40" i="2"/>
  <c r="AB55" i="2"/>
  <c r="AB81" i="2"/>
  <c r="AB3" i="4"/>
  <c r="AB21" i="4" s="1"/>
  <c r="AB85" i="2"/>
  <c r="AB156" i="2"/>
  <c r="AC9" i="3"/>
  <c r="AC3" i="4" s="1"/>
  <c r="AC21" i="4" s="1"/>
  <c r="AB35" i="1"/>
  <c r="AB22" i="1"/>
  <c r="AB187" i="2"/>
  <c r="AB152" i="2"/>
  <c r="AB140" i="2"/>
  <c r="AB136" i="2"/>
  <c r="AB177" i="2"/>
  <c r="AB178" i="2" s="1"/>
  <c r="AB128" i="2"/>
  <c r="AB160" i="2"/>
  <c r="AB144" i="2"/>
  <c r="AB148" i="2"/>
  <c r="AB132" i="2"/>
  <c r="AB95" i="2"/>
  <c r="AB121" i="2" s="1"/>
  <c r="AB16" i="1" s="1"/>
  <c r="R68" i="2" l="1"/>
  <c r="R82" i="2"/>
  <c r="R74" i="2"/>
  <c r="S75" i="2"/>
  <c r="S60" i="2"/>
  <c r="Y42" i="2"/>
  <c r="Y43" i="2" s="1"/>
  <c r="Y38" i="2" s="1"/>
  <c r="T58" i="2"/>
  <c r="T53" i="2" s="1"/>
  <c r="AA17" i="4"/>
  <c r="AA18" i="4" s="1"/>
  <c r="Z46" i="4"/>
  <c r="AC89" i="5"/>
  <c r="AC171" i="2"/>
  <c r="AB37" i="4"/>
  <c r="AB16" i="4"/>
  <c r="Y68" i="5"/>
  <c r="AA11" i="5"/>
  <c r="AA14" i="5" s="1"/>
  <c r="Z67" i="5"/>
  <c r="AA28" i="4"/>
  <c r="AA42" i="4" s="1"/>
  <c r="AB24" i="1"/>
  <c r="AB36" i="1"/>
  <c r="AB189" i="2"/>
  <c r="AA89" i="2"/>
  <c r="AA91" i="2" s="1"/>
  <c r="Z44" i="4"/>
  <c r="AE62" i="5"/>
  <c r="AE52" i="5"/>
  <c r="AE55" i="5" s="1"/>
  <c r="AE42" i="5"/>
  <c r="AE45" i="5" s="1"/>
  <c r="AE78" i="5"/>
  <c r="AE82" i="5"/>
  <c r="AE71" i="5"/>
  <c r="AE16" i="5"/>
  <c r="AE10" i="5"/>
  <c r="AE29" i="5"/>
  <c r="AF15" i="3"/>
  <c r="AA23" i="4"/>
  <c r="AA191" i="2"/>
  <c r="AA52" i="1"/>
  <c r="AA17" i="5"/>
  <c r="AA20" i="5" s="1"/>
  <c r="AA83" i="5" s="1"/>
  <c r="AA91" i="5" s="1"/>
  <c r="AB38" i="1"/>
  <c r="AB26" i="1"/>
  <c r="AB90" i="2" s="1"/>
  <c r="AB190" i="2"/>
  <c r="AB29" i="4" s="1"/>
  <c r="Z24" i="5"/>
  <c r="Z34" i="5" s="1"/>
  <c r="Z66" i="5"/>
  <c r="AC49" i="1"/>
  <c r="AC81" i="2"/>
  <c r="AC70" i="2"/>
  <c r="AC40" i="2"/>
  <c r="AC55" i="2"/>
  <c r="AC85" i="2"/>
  <c r="AC156" i="2"/>
  <c r="AD9" i="3"/>
  <c r="AD3" i="4" s="1"/>
  <c r="AD21" i="4" s="1"/>
  <c r="AC35" i="1"/>
  <c r="AC22" i="1"/>
  <c r="AC187" i="2"/>
  <c r="AC152" i="2"/>
  <c r="AC140" i="2"/>
  <c r="AC160" i="2"/>
  <c r="AC148" i="2"/>
  <c r="AC132" i="2"/>
  <c r="AC136" i="2"/>
  <c r="AC177" i="2"/>
  <c r="AC178" i="2" s="1"/>
  <c r="AC128" i="2"/>
  <c r="AC144" i="2"/>
  <c r="AC95" i="2"/>
  <c r="AC121" i="2" s="1"/>
  <c r="AC16" i="1" s="1"/>
  <c r="R75" i="2" l="1"/>
  <c r="R83" i="2" s="1"/>
  <c r="S72" i="2"/>
  <c r="S83" i="2"/>
  <c r="Y44" i="2"/>
  <c r="Y45" i="2" s="1"/>
  <c r="T59" i="2"/>
  <c r="T60" i="2" s="1"/>
  <c r="AB17" i="4"/>
  <c r="AB18" i="4" s="1"/>
  <c r="AB46" i="4" s="1"/>
  <c r="AA46" i="4"/>
  <c r="AD89" i="5"/>
  <c r="AD171" i="2"/>
  <c r="AF10" i="5"/>
  <c r="AF71" i="5"/>
  <c r="AF42" i="5"/>
  <c r="AF45" i="5" s="1"/>
  <c r="AF29" i="5"/>
  <c r="AF52" i="5"/>
  <c r="AF55" i="5" s="1"/>
  <c r="AF78" i="5"/>
  <c r="AF16" i="5"/>
  <c r="AF82" i="5"/>
  <c r="AF62" i="5"/>
  <c r="AC37" i="4"/>
  <c r="AC16" i="4"/>
  <c r="Z68" i="5"/>
  <c r="AC26" i="1"/>
  <c r="AC190" i="2"/>
  <c r="AC29" i="4" s="1"/>
  <c r="AC38" i="1"/>
  <c r="AA67" i="5"/>
  <c r="AB11" i="5"/>
  <c r="AB14" i="5" s="1"/>
  <c r="AC189" i="2"/>
  <c r="AC36" i="1"/>
  <c r="AC24" i="1"/>
  <c r="AB89" i="2"/>
  <c r="AB91" i="2" s="1"/>
  <c r="AB28" i="4"/>
  <c r="AB42" i="4" s="1"/>
  <c r="AA44" i="4"/>
  <c r="AB52" i="1"/>
  <c r="AB17" i="5"/>
  <c r="AB20" i="5" s="1"/>
  <c r="AB83" i="5" s="1"/>
  <c r="AB91" i="5" s="1"/>
  <c r="AB23" i="4"/>
  <c r="AB191" i="2"/>
  <c r="AA24" i="5"/>
  <c r="AA34" i="5" s="1"/>
  <c r="AA66" i="5"/>
  <c r="AD49" i="1"/>
  <c r="AD81" i="2"/>
  <c r="AD55" i="2"/>
  <c r="AD40" i="2"/>
  <c r="AD70" i="2"/>
  <c r="AD85" i="2"/>
  <c r="AD156" i="2"/>
  <c r="AE9" i="3"/>
  <c r="AE3" i="4" s="1"/>
  <c r="AE21" i="4" s="1"/>
  <c r="AD22" i="1"/>
  <c r="AD35" i="1"/>
  <c r="AD187" i="2"/>
  <c r="AD152" i="2"/>
  <c r="AD140" i="2"/>
  <c r="AD148" i="2"/>
  <c r="AD132" i="2"/>
  <c r="AD160" i="2"/>
  <c r="AD144" i="2"/>
  <c r="AD136" i="2"/>
  <c r="AD177" i="2"/>
  <c r="AD178" i="2" s="1"/>
  <c r="AD128" i="2"/>
  <c r="AD95" i="2"/>
  <c r="AD121" i="2" s="1"/>
  <c r="AD16" i="1" s="1"/>
  <c r="S73" i="2" l="1"/>
  <c r="Z42" i="2"/>
  <c r="Z43" i="2" s="1"/>
  <c r="Z38" i="2" s="1"/>
  <c r="U57" i="2"/>
  <c r="U58" i="2" s="1"/>
  <c r="U53" i="2" s="1"/>
  <c r="AC17" i="4"/>
  <c r="AC18" i="4" s="1"/>
  <c r="AC46" i="4" s="1"/>
  <c r="T75" i="2"/>
  <c r="T83" i="2" s="1"/>
  <c r="AE16" i="4"/>
  <c r="AE89" i="5"/>
  <c r="AE171" i="2"/>
  <c r="AC89" i="2"/>
  <c r="AD37" i="4"/>
  <c r="AD16" i="4"/>
  <c r="AB44" i="4"/>
  <c r="AD24" i="1"/>
  <c r="AD189" i="2"/>
  <c r="AD36" i="1"/>
  <c r="AC11" i="5"/>
  <c r="AC14" i="5" s="1"/>
  <c r="AB24" i="5"/>
  <c r="AB34" i="5" s="1"/>
  <c r="AB66" i="5"/>
  <c r="AC28" i="4"/>
  <c r="AC42" i="4" s="1"/>
  <c r="AC52" i="1"/>
  <c r="AC17" i="5"/>
  <c r="AC20" i="5" s="1"/>
  <c r="AC83" i="5" s="1"/>
  <c r="AC91" i="5" s="1"/>
  <c r="AD26" i="1"/>
  <c r="AD90" i="2" s="1"/>
  <c r="AD190" i="2"/>
  <c r="AD29" i="4" s="1"/>
  <c r="AD38" i="1"/>
  <c r="AC90" i="2"/>
  <c r="AA68" i="5"/>
  <c r="AB67" i="5"/>
  <c r="AC23" i="4"/>
  <c r="AC191" i="2"/>
  <c r="AE49" i="1"/>
  <c r="AE70" i="2"/>
  <c r="AE81" i="2"/>
  <c r="AE55" i="2"/>
  <c r="AE40" i="2"/>
  <c r="AE156" i="2"/>
  <c r="AE85" i="2"/>
  <c r="AF9" i="3"/>
  <c r="AE35" i="1"/>
  <c r="AE22" i="1"/>
  <c r="AE187" i="2"/>
  <c r="AE152" i="2"/>
  <c r="AE140" i="2"/>
  <c r="AE144" i="2"/>
  <c r="AE177" i="2"/>
  <c r="AE178" i="2" s="1"/>
  <c r="AE148" i="2"/>
  <c r="AE132" i="2"/>
  <c r="AE136" i="2"/>
  <c r="AE128" i="2"/>
  <c r="AE160" i="2"/>
  <c r="AE95" i="2"/>
  <c r="AE121" i="2" s="1"/>
  <c r="AE16" i="1" s="1"/>
  <c r="S68" i="2" l="1"/>
  <c r="S82" i="2"/>
  <c r="S74" i="2"/>
  <c r="T72" i="2" s="1"/>
  <c r="AD17" i="4"/>
  <c r="AD18" i="4" s="1"/>
  <c r="AE17" i="4" s="1"/>
  <c r="AE18" i="4" s="1"/>
  <c r="AE46" i="4" s="1"/>
  <c r="Z44" i="2"/>
  <c r="Z45" i="2" s="1"/>
  <c r="U59" i="2"/>
  <c r="U60" i="2" s="1"/>
  <c r="AE37" i="4"/>
  <c r="AC91" i="2"/>
  <c r="AF89" i="5"/>
  <c r="AF171" i="2"/>
  <c r="AD89" i="2"/>
  <c r="AD91" i="2" s="1"/>
  <c r="AF35" i="1"/>
  <c r="AF22" i="1"/>
  <c r="AF49" i="1"/>
  <c r="AC44" i="4"/>
  <c r="AB68" i="5"/>
  <c r="AD28" i="4"/>
  <c r="AD42" i="4" s="1"/>
  <c r="AD52" i="1"/>
  <c r="AD17" i="5"/>
  <c r="AD20" i="5" s="1"/>
  <c r="AD83" i="5" s="1"/>
  <c r="AD91" i="5" s="1"/>
  <c r="AC24" i="5"/>
  <c r="AC34" i="5" s="1"/>
  <c r="AC66" i="5"/>
  <c r="AE38" i="1"/>
  <c r="AE26" i="1"/>
  <c r="AE90" i="2" s="1"/>
  <c r="AE190" i="2"/>
  <c r="AE29" i="4" s="1"/>
  <c r="AE36" i="1"/>
  <c r="AE24" i="1"/>
  <c r="AE189" i="2"/>
  <c r="AC67" i="5"/>
  <c r="AD23" i="4"/>
  <c r="AD191" i="2"/>
  <c r="AD11" i="5"/>
  <c r="AD14" i="5" s="1"/>
  <c r="AF70" i="2"/>
  <c r="AF40" i="2"/>
  <c r="AF81" i="2"/>
  <c r="AF55" i="2"/>
  <c r="AF156" i="2"/>
  <c r="AF85" i="2"/>
  <c r="AF187" i="2"/>
  <c r="AF152" i="2"/>
  <c r="AF140" i="2"/>
  <c r="AF136" i="2"/>
  <c r="AF177" i="2"/>
  <c r="AF178" i="2" s="1"/>
  <c r="C184" i="2" s="1"/>
  <c r="AF128" i="2"/>
  <c r="AF160" i="2"/>
  <c r="AF144" i="2"/>
  <c r="AF148" i="2"/>
  <c r="AF132" i="2"/>
  <c r="AF95" i="2"/>
  <c r="AF121" i="2" s="1"/>
  <c r="AF16" i="1" s="1"/>
  <c r="T73" i="2" l="1"/>
  <c r="AA42" i="2"/>
  <c r="AA43" i="2" s="1"/>
  <c r="AA38" i="2" s="1"/>
  <c r="V57" i="2"/>
  <c r="V58" i="2" s="1"/>
  <c r="V53" i="2" s="1"/>
  <c r="AD46" i="4"/>
  <c r="U75" i="2"/>
  <c r="U83" i="2" s="1"/>
  <c r="C180" i="2"/>
  <c r="C179" i="2"/>
  <c r="D179" i="2" s="1"/>
  <c r="AG16" i="1"/>
  <c r="AE89" i="2"/>
  <c r="AE91" i="2" s="1"/>
  <c r="AF189" i="2"/>
  <c r="AF36" i="1"/>
  <c r="AF24" i="1"/>
  <c r="AF190" i="2"/>
  <c r="AF38" i="1"/>
  <c r="AF26" i="1"/>
  <c r="AD44" i="4"/>
  <c r="AE23" i="4"/>
  <c r="AE191" i="2"/>
  <c r="AE52" i="1"/>
  <c r="AE17" i="5"/>
  <c r="AE20" i="5" s="1"/>
  <c r="AE83" i="5" s="1"/>
  <c r="AE91" i="5" s="1"/>
  <c r="AD67" i="5"/>
  <c r="AE11" i="5"/>
  <c r="AE14" i="5" s="1"/>
  <c r="AD24" i="5"/>
  <c r="AD34" i="5" s="1"/>
  <c r="AD66" i="5"/>
  <c r="AC68" i="5"/>
  <c r="AE28" i="4"/>
  <c r="AE42" i="4" s="1"/>
  <c r="Q22" i="4"/>
  <c r="Q34" i="4" s="1"/>
  <c r="T82" i="2" l="1"/>
  <c r="T68" i="2"/>
  <c r="T74" i="2"/>
  <c r="U72" i="2" s="1"/>
  <c r="AA44" i="2"/>
  <c r="V59" i="2"/>
  <c r="Q38" i="4"/>
  <c r="Q47" i="4"/>
  <c r="AD68" i="5"/>
  <c r="AF191" i="2"/>
  <c r="AF11" i="5"/>
  <c r="AF14" i="5" s="1"/>
  <c r="AF89" i="2"/>
  <c r="AF17" i="5"/>
  <c r="AF20" i="5" s="1"/>
  <c r="AF52" i="1"/>
  <c r="AF90" i="2"/>
  <c r="AE67" i="5"/>
  <c r="AE24" i="5"/>
  <c r="AE34" i="5" s="1"/>
  <c r="AE66" i="5"/>
  <c r="AE44" i="4"/>
  <c r="R22" i="4"/>
  <c r="R34" i="4" s="1"/>
  <c r="U73" i="2" l="1"/>
  <c r="U74" i="2" s="1"/>
  <c r="V72" i="2" s="1"/>
  <c r="AA45" i="2"/>
  <c r="AB42" i="2"/>
  <c r="V60" i="2"/>
  <c r="W57" i="2"/>
  <c r="R38" i="4"/>
  <c r="R47" i="4"/>
  <c r="AF91" i="2"/>
  <c r="AF83" i="5"/>
  <c r="AF67" i="5"/>
  <c r="AF66" i="5"/>
  <c r="AF24" i="5"/>
  <c r="AF34" i="5" s="1"/>
  <c r="AE68" i="5"/>
  <c r="S22" i="4"/>
  <c r="S34" i="4" s="1"/>
  <c r="V73" i="2" l="1"/>
  <c r="U68" i="2"/>
  <c r="U82" i="2"/>
  <c r="AB43" i="2"/>
  <c r="AB38" i="2" s="1"/>
  <c r="W58" i="2"/>
  <c r="W53" i="2" s="1"/>
  <c r="S38" i="4"/>
  <c r="S47" i="4"/>
  <c r="C84" i="5"/>
  <c r="AF91" i="5"/>
  <c r="AF68" i="5"/>
  <c r="T22" i="4"/>
  <c r="T34" i="4" s="1"/>
  <c r="V82" i="2" l="1"/>
  <c r="V68" i="2"/>
  <c r="V74" i="2"/>
  <c r="AB44" i="2"/>
  <c r="W59" i="2"/>
  <c r="W60" i="2" s="1"/>
  <c r="W75" i="2"/>
  <c r="T38" i="4"/>
  <c r="T47" i="4"/>
  <c r="V75" i="2" l="1"/>
  <c r="V83" i="2" s="1"/>
  <c r="W72" i="2"/>
  <c r="W73" i="2" s="1"/>
  <c r="AC42" i="2"/>
  <c r="AC43" i="2" s="1"/>
  <c r="AC38" i="2" s="1"/>
  <c r="AB45" i="2"/>
  <c r="X57" i="2"/>
  <c r="X58" i="2" s="1"/>
  <c r="X53" i="2" s="1"/>
  <c r="W83" i="2"/>
  <c r="U22" i="4"/>
  <c r="U34" i="4" s="1"/>
  <c r="W74" i="2" l="1"/>
  <c r="X72" i="2" s="1"/>
  <c r="X73" i="2" s="1"/>
  <c r="X74" i="2" s="1"/>
  <c r="Y72" i="2" s="1"/>
  <c r="Y73" i="2" s="1"/>
  <c r="W82" i="2"/>
  <c r="W68" i="2"/>
  <c r="AC44" i="2"/>
  <c r="X59" i="2"/>
  <c r="X60" i="2" s="1"/>
  <c r="X75" i="2"/>
  <c r="U38" i="4"/>
  <c r="U47" i="4"/>
  <c r="X82" i="2" l="1"/>
  <c r="X68" i="2"/>
  <c r="Y57" i="2"/>
  <c r="Y58" i="2" s="1"/>
  <c r="Y53" i="2" s="1"/>
  <c r="AD42" i="2"/>
  <c r="AC45" i="2"/>
  <c r="X83" i="2"/>
  <c r="Y74" i="2"/>
  <c r="Y75" i="2" s="1"/>
  <c r="Y68" i="2"/>
  <c r="V22" i="4"/>
  <c r="V34" i="4" s="1"/>
  <c r="Y59" i="2" l="1"/>
  <c r="Z57" i="2" s="1"/>
  <c r="Z58" i="2" s="1"/>
  <c r="Z53" i="2" s="1"/>
  <c r="Y82" i="2"/>
  <c r="Y60" i="2"/>
  <c r="Y83" i="2" s="1"/>
  <c r="AD43" i="2"/>
  <c r="AD38" i="2" s="1"/>
  <c r="Z72" i="2"/>
  <c r="Z73" i="2" s="1"/>
  <c r="Z68" i="2" s="1"/>
  <c r="V38" i="4"/>
  <c r="V47" i="4"/>
  <c r="Z59" i="2" l="1"/>
  <c r="AD44" i="2"/>
  <c r="AD45" i="2" s="1"/>
  <c r="Z82" i="2"/>
  <c r="Z74" i="2"/>
  <c r="AA57" i="2"/>
  <c r="AA58" i="2" s="1"/>
  <c r="AA53" i="2" s="1"/>
  <c r="Z60" i="2"/>
  <c r="W22" i="4"/>
  <c r="W34" i="4" s="1"/>
  <c r="AE42" i="2" l="1"/>
  <c r="AE43" i="2" s="1"/>
  <c r="AE38" i="2" s="1"/>
  <c r="Z75" i="2"/>
  <c r="Z83" i="2" s="1"/>
  <c r="AA72" i="2"/>
  <c r="AA73" i="2" s="1"/>
  <c r="AA82" i="2" s="1"/>
  <c r="AA59" i="2"/>
  <c r="W38" i="4"/>
  <c r="W47" i="4"/>
  <c r="X22" i="4"/>
  <c r="X34" i="4" s="1"/>
  <c r="AE44" i="2" l="1"/>
  <c r="AE45" i="2" s="1"/>
  <c r="AA74" i="2"/>
  <c r="AA68" i="2"/>
  <c r="AA60" i="2"/>
  <c r="AB57" i="2"/>
  <c r="X38" i="4"/>
  <c r="X47" i="4"/>
  <c r="Y22" i="4"/>
  <c r="Y34" i="4" s="1"/>
  <c r="AF42" i="2" l="1"/>
  <c r="AF43" i="2" s="1"/>
  <c r="AF38" i="2" s="1"/>
  <c r="D37" i="2" s="1"/>
  <c r="C36" i="2" s="1"/>
  <c r="AB72" i="2"/>
  <c r="AB73" i="2" s="1"/>
  <c r="AB68" i="2" s="1"/>
  <c r="AA75" i="2"/>
  <c r="AA83" i="2" s="1"/>
  <c r="AB58" i="2"/>
  <c r="AB59" i="2" s="1"/>
  <c r="Y38" i="4"/>
  <c r="Y47" i="4"/>
  <c r="Z22" i="4"/>
  <c r="Z34" i="4" s="1"/>
  <c r="AB74" i="2" l="1"/>
  <c r="AB75" i="2" s="1"/>
  <c r="AC57" i="2"/>
  <c r="AC58" i="2" s="1"/>
  <c r="AC53" i="2" s="1"/>
  <c r="AB60" i="2"/>
  <c r="AF44" i="2"/>
  <c r="AF45" i="2" s="1"/>
  <c r="AB53" i="2"/>
  <c r="AB82" i="2"/>
  <c r="Z38" i="4"/>
  <c r="Z47" i="4"/>
  <c r="AA22" i="4"/>
  <c r="AA34" i="4" s="1"/>
  <c r="AB83" i="2" l="1"/>
  <c r="AC72" i="2"/>
  <c r="AC73" i="2" s="1"/>
  <c r="AC74" i="2" s="1"/>
  <c r="AC59" i="2"/>
  <c r="AA38" i="4"/>
  <c r="AA47" i="4"/>
  <c r="AB22" i="4"/>
  <c r="AC75" i="2" l="1"/>
  <c r="AD72" i="2"/>
  <c r="AD73" i="2" s="1"/>
  <c r="AD74" i="2" s="1"/>
  <c r="AE72" i="2" s="1"/>
  <c r="AC68" i="2"/>
  <c r="AC82" i="2"/>
  <c r="AD57" i="2"/>
  <c r="AD58" i="2" s="1"/>
  <c r="AD53" i="2" s="1"/>
  <c r="AC60" i="2"/>
  <c r="AB34" i="4"/>
  <c r="AC22" i="4"/>
  <c r="AC34" i="4" s="1"/>
  <c r="AC83" i="2" l="1"/>
  <c r="AD75" i="2"/>
  <c r="AD68" i="2"/>
  <c r="AD82" i="2"/>
  <c r="AD59" i="2"/>
  <c r="AD60" i="2" s="1"/>
  <c r="AE73" i="2"/>
  <c r="AE74" i="2" s="1"/>
  <c r="AC38" i="4"/>
  <c r="AC47" i="4"/>
  <c r="AB38" i="4"/>
  <c r="AB47" i="4"/>
  <c r="AE22" i="4"/>
  <c r="AE34" i="4" s="1"/>
  <c r="AD22" i="4"/>
  <c r="AD34" i="4" s="1"/>
  <c r="AD83" i="2" l="1"/>
  <c r="AE57" i="2"/>
  <c r="AE58" i="2" s="1"/>
  <c r="AE53" i="2" s="1"/>
  <c r="AE75" i="2"/>
  <c r="AF72" i="2"/>
  <c r="AE68" i="2"/>
  <c r="AE38" i="4"/>
  <c r="AE47" i="4"/>
  <c r="AD38" i="4"/>
  <c r="AD47" i="4"/>
  <c r="O22" i="4"/>
  <c r="O34" i="4" s="1"/>
  <c r="AE82" i="2" l="1"/>
  <c r="AE59" i="2"/>
  <c r="AF57" i="2" s="1"/>
  <c r="AF58" i="2" s="1"/>
  <c r="AF53" i="2" s="1"/>
  <c r="D52" i="2" s="1"/>
  <c r="C51" i="2" s="1"/>
  <c r="AF73" i="2"/>
  <c r="O38" i="4"/>
  <c r="O47" i="4"/>
  <c r="G28" i="2"/>
  <c r="J28" i="2"/>
  <c r="I27" i="2"/>
  <c r="H28" i="2"/>
  <c r="H198" i="2"/>
  <c r="H208" i="2" s="1"/>
  <c r="I28" i="2"/>
  <c r="J27" i="2"/>
  <c r="J198" i="2"/>
  <c r="J208" i="2" s="1"/>
  <c r="G27" i="2"/>
  <c r="G198" i="2"/>
  <c r="G24" i="4" s="1"/>
  <c r="G22" i="4" s="1"/>
  <c r="G34" i="4" s="1"/>
  <c r="F27" i="2"/>
  <c r="AE60" i="2" l="1"/>
  <c r="AE83" i="2" s="1"/>
  <c r="AF59" i="2"/>
  <c r="AF60" i="2" s="1"/>
  <c r="AF68" i="2"/>
  <c r="D67" i="2" s="1"/>
  <c r="C66" i="2" s="1"/>
  <c r="C86" i="2" s="1"/>
  <c r="AF82" i="2"/>
  <c r="AF74" i="2"/>
  <c r="AF75" i="2" s="1"/>
  <c r="G38" i="4"/>
  <c r="G47" i="4"/>
  <c r="J24" i="4"/>
  <c r="J22" i="4" s="1"/>
  <c r="J34" i="4" s="1"/>
  <c r="G208" i="2"/>
  <c r="F198" i="2"/>
  <c r="H24" i="4"/>
  <c r="H22" i="4" s="1"/>
  <c r="H34" i="4" s="1"/>
  <c r="H27" i="2"/>
  <c r="F28" i="2"/>
  <c r="I198" i="2"/>
  <c r="AF83" i="2" l="1"/>
  <c r="C87" i="2"/>
  <c r="E87" i="2"/>
  <c r="I87" i="2"/>
  <c r="M87" i="2"/>
  <c r="Q87" i="2"/>
  <c r="U87" i="2"/>
  <c r="Z87" i="2"/>
  <c r="AC87" i="2"/>
  <c r="AD87" i="2"/>
  <c r="G87" i="2"/>
  <c r="K87" i="2"/>
  <c r="O87" i="2"/>
  <c r="S87" i="2"/>
  <c r="X87" i="2"/>
  <c r="AA87" i="2"/>
  <c r="AE87" i="2"/>
  <c r="D87" i="2"/>
  <c r="H87" i="2"/>
  <c r="L87" i="2"/>
  <c r="P87" i="2"/>
  <c r="T87" i="2"/>
  <c r="W87" i="2"/>
  <c r="AB87" i="2"/>
  <c r="AF87" i="2"/>
  <c r="F87" i="2"/>
  <c r="J87" i="2"/>
  <c r="N87" i="2"/>
  <c r="R87" i="2"/>
  <c r="V87" i="2"/>
  <c r="Y87" i="2"/>
  <c r="H38" i="4"/>
  <c r="H47" i="4"/>
  <c r="J38" i="4"/>
  <c r="J47" i="4"/>
  <c r="I24" i="4"/>
  <c r="I22" i="4" s="1"/>
  <c r="I34" i="4" s="1"/>
  <c r="I208" i="2"/>
  <c r="F208" i="2"/>
  <c r="F24" i="4"/>
  <c r="F22" i="4" s="1"/>
  <c r="K27" i="2"/>
  <c r="K28" i="2"/>
  <c r="B28" i="2" s="1"/>
  <c r="V25" i="1" l="1"/>
  <c r="V195" i="2"/>
  <c r="V196" i="2" s="1"/>
  <c r="V210" i="2" s="1"/>
  <c r="V18" i="1"/>
  <c r="V19" i="1" s="1"/>
  <c r="T195" i="2"/>
  <c r="T196" i="2" s="1"/>
  <c r="T210" i="2" s="1"/>
  <c r="T18" i="1"/>
  <c r="T19" i="1" s="1"/>
  <c r="T25" i="1"/>
  <c r="D25" i="1"/>
  <c r="D195" i="2"/>
  <c r="D196" i="2" s="1"/>
  <c r="D210" i="2" s="1"/>
  <c r="D18" i="1"/>
  <c r="E64" i="5"/>
  <c r="H64" i="5"/>
  <c r="K64" i="5"/>
  <c r="O64" i="5"/>
  <c r="S64" i="5"/>
  <c r="W64" i="5"/>
  <c r="AA64" i="5"/>
  <c r="AE64" i="5"/>
  <c r="D64" i="5"/>
  <c r="I64" i="5"/>
  <c r="L64" i="5"/>
  <c r="P64" i="5"/>
  <c r="T64" i="5"/>
  <c r="X64" i="5"/>
  <c r="AB64" i="5"/>
  <c r="AF64" i="5"/>
  <c r="J64" i="5"/>
  <c r="M64" i="5"/>
  <c r="Q64" i="5"/>
  <c r="U64" i="5"/>
  <c r="Y64" i="5"/>
  <c r="AC64" i="5"/>
  <c r="F64" i="5"/>
  <c r="G64" i="5"/>
  <c r="N64" i="5"/>
  <c r="R64" i="5"/>
  <c r="V64" i="5"/>
  <c r="Z64" i="5"/>
  <c r="AD64" i="5"/>
  <c r="U25" i="1"/>
  <c r="U195" i="2"/>
  <c r="U196" i="2" s="1"/>
  <c r="U210" i="2" s="1"/>
  <c r="U18" i="1"/>
  <c r="U19" i="1" s="1"/>
  <c r="E25" i="1"/>
  <c r="E195" i="2"/>
  <c r="E196" i="2" s="1"/>
  <c r="E210" i="2" s="1"/>
  <c r="E18" i="1"/>
  <c r="E19" i="1" s="1"/>
  <c r="R195" i="2"/>
  <c r="R196" i="2" s="1"/>
  <c r="R210" i="2" s="1"/>
  <c r="R18" i="1"/>
  <c r="R19" i="1" s="1"/>
  <c r="R25" i="1"/>
  <c r="AE18" i="1"/>
  <c r="AE19" i="1" s="1"/>
  <c r="AE25" i="1"/>
  <c r="AE195" i="2"/>
  <c r="AE196" i="2" s="1"/>
  <c r="AE210" i="2" s="1"/>
  <c r="Y195" i="2"/>
  <c r="Y196" i="2" s="1"/>
  <c r="Y210" i="2" s="1"/>
  <c r="Y18" i="1"/>
  <c r="Y19" i="1" s="1"/>
  <c r="Y25" i="1"/>
  <c r="J25" i="1"/>
  <c r="J195" i="2"/>
  <c r="J196" i="2" s="1"/>
  <c r="J210" i="2" s="1"/>
  <c r="J18" i="1"/>
  <c r="J19" i="1" s="1"/>
  <c r="W25" i="1"/>
  <c r="W195" i="2"/>
  <c r="W196" i="2" s="1"/>
  <c r="W210" i="2" s="1"/>
  <c r="W18" i="1"/>
  <c r="W19" i="1" s="1"/>
  <c r="H18" i="1"/>
  <c r="H19" i="1" s="1"/>
  <c r="H25" i="1"/>
  <c r="H195" i="2"/>
  <c r="H196" i="2" s="1"/>
  <c r="H210" i="2" s="1"/>
  <c r="X195" i="2"/>
  <c r="X196" i="2" s="1"/>
  <c r="X210" i="2" s="1"/>
  <c r="X18" i="1"/>
  <c r="X19" i="1" s="1"/>
  <c r="X25" i="1"/>
  <c r="G195" i="2"/>
  <c r="G196" i="2" s="1"/>
  <c r="G210" i="2" s="1"/>
  <c r="G18" i="1"/>
  <c r="G19" i="1" s="1"/>
  <c r="G25" i="1"/>
  <c r="Z18" i="1"/>
  <c r="Z19" i="1" s="1"/>
  <c r="Z25" i="1"/>
  <c r="Z195" i="2"/>
  <c r="Z196" i="2" s="1"/>
  <c r="Z210" i="2" s="1"/>
  <c r="I18" i="1"/>
  <c r="I19" i="1" s="1"/>
  <c r="I25" i="1"/>
  <c r="I195" i="2"/>
  <c r="I196" i="2" s="1"/>
  <c r="I210" i="2" s="1"/>
  <c r="F195" i="2"/>
  <c r="F196" i="2" s="1"/>
  <c r="F210" i="2" s="1"/>
  <c r="F18" i="1"/>
  <c r="F19" i="1" s="1"/>
  <c r="F25" i="1"/>
  <c r="S18" i="1"/>
  <c r="S19" i="1" s="1"/>
  <c r="S25" i="1"/>
  <c r="S195" i="2"/>
  <c r="S196" i="2" s="1"/>
  <c r="S210" i="2" s="1"/>
  <c r="AF195" i="2"/>
  <c r="AF196" i="2" s="1"/>
  <c r="AF210" i="2" s="1"/>
  <c r="AF25" i="1"/>
  <c r="AF18" i="1"/>
  <c r="AF19" i="1" s="1"/>
  <c r="P195" i="2"/>
  <c r="P196" i="2" s="1"/>
  <c r="P210" i="2" s="1"/>
  <c r="P18" i="1"/>
  <c r="P19" i="1" s="1"/>
  <c r="P25" i="1"/>
  <c r="O25" i="1"/>
  <c r="O195" i="2"/>
  <c r="O196" i="2" s="1"/>
  <c r="O210" i="2" s="1"/>
  <c r="O18" i="1"/>
  <c r="O19" i="1" s="1"/>
  <c r="AD18" i="1"/>
  <c r="AD19" i="1" s="1"/>
  <c r="AD25" i="1"/>
  <c r="AD195" i="2"/>
  <c r="AD196" i="2" s="1"/>
  <c r="AD210" i="2" s="1"/>
  <c r="Q195" i="2"/>
  <c r="Q196" i="2" s="1"/>
  <c r="Q210" i="2" s="1"/>
  <c r="Q18" i="1"/>
  <c r="Q19" i="1" s="1"/>
  <c r="Q25" i="1"/>
  <c r="C88" i="2"/>
  <c r="C195" i="2"/>
  <c r="C196" i="2" s="1"/>
  <c r="C210" i="2" s="1"/>
  <c r="C212" i="2" s="1"/>
  <c r="D211" i="2" s="1"/>
  <c r="C18" i="1"/>
  <c r="C19" i="1" s="1"/>
  <c r="C25" i="1"/>
  <c r="N18" i="1"/>
  <c r="N19" i="1" s="1"/>
  <c r="N25" i="1"/>
  <c r="N195" i="2"/>
  <c r="N196" i="2" s="1"/>
  <c r="N210" i="2" s="1"/>
  <c r="AB25" i="1"/>
  <c r="AB195" i="2"/>
  <c r="AB196" i="2" s="1"/>
  <c r="AB210" i="2" s="1"/>
  <c r="AB18" i="1"/>
  <c r="AB19" i="1" s="1"/>
  <c r="L195" i="2"/>
  <c r="L196" i="2" s="1"/>
  <c r="L210" i="2" s="1"/>
  <c r="L18" i="1"/>
  <c r="L19" i="1" s="1"/>
  <c r="L25" i="1"/>
  <c r="AA195" i="2"/>
  <c r="AA196" i="2" s="1"/>
  <c r="AA210" i="2" s="1"/>
  <c r="AA18" i="1"/>
  <c r="AA19" i="1" s="1"/>
  <c r="AA25" i="1"/>
  <c r="K195" i="2"/>
  <c r="K196" i="2" s="1"/>
  <c r="K210" i="2" s="1"/>
  <c r="K18" i="1"/>
  <c r="K19" i="1" s="1"/>
  <c r="K25" i="1"/>
  <c r="AC195" i="2"/>
  <c r="AC196" i="2" s="1"/>
  <c r="AC210" i="2" s="1"/>
  <c r="AC18" i="1"/>
  <c r="AC19" i="1" s="1"/>
  <c r="AC25" i="1"/>
  <c r="M195" i="2"/>
  <c r="M196" i="2" s="1"/>
  <c r="M210" i="2" s="1"/>
  <c r="M18" i="1"/>
  <c r="M19" i="1" s="1"/>
  <c r="M25" i="1"/>
  <c r="I38" i="4"/>
  <c r="I47" i="4"/>
  <c r="F34" i="4"/>
  <c r="D212" i="2" l="1"/>
  <c r="E211" i="2" s="1"/>
  <c r="E212" i="2" s="1"/>
  <c r="F211" i="2" s="1"/>
  <c r="F212" i="2" s="1"/>
  <c r="G211" i="2" s="1"/>
  <c r="G212" i="2" s="1"/>
  <c r="H211" i="2" s="1"/>
  <c r="H212" i="2" s="1"/>
  <c r="I211" i="2" s="1"/>
  <c r="L37" i="1"/>
  <c r="L41" i="1" s="1"/>
  <c r="L27" i="1"/>
  <c r="L51" i="1"/>
  <c r="E27" i="1"/>
  <c r="E37" i="1"/>
  <c r="E41" i="1" s="1"/>
  <c r="E51" i="1"/>
  <c r="N79" i="5"/>
  <c r="N90" i="5" s="1"/>
  <c r="N72" i="5"/>
  <c r="J79" i="5"/>
  <c r="J90" i="5" s="1"/>
  <c r="J72" i="5"/>
  <c r="W79" i="5"/>
  <c r="W90" i="5" s="1"/>
  <c r="W72" i="5"/>
  <c r="AA27" i="1"/>
  <c r="AA51" i="1"/>
  <c r="AA37" i="1"/>
  <c r="AA41" i="1" s="1"/>
  <c r="AB27" i="1"/>
  <c r="AB51" i="1"/>
  <c r="AB37" i="1"/>
  <c r="AB41" i="1" s="1"/>
  <c r="H51" i="1"/>
  <c r="H27" i="1"/>
  <c r="H37" i="1"/>
  <c r="H41" i="1" s="1"/>
  <c r="Y27" i="1"/>
  <c r="Y51" i="1"/>
  <c r="Y37" i="1"/>
  <c r="Y41" i="1" s="1"/>
  <c r="G72" i="5"/>
  <c r="G79" i="5"/>
  <c r="G90" i="5" s="1"/>
  <c r="T79" i="5"/>
  <c r="T90" i="5" s="1"/>
  <c r="T72" i="5"/>
  <c r="T37" i="1"/>
  <c r="T41" i="1" s="1"/>
  <c r="T27" i="1"/>
  <c r="T51" i="1"/>
  <c r="K51" i="1"/>
  <c r="K27" i="1"/>
  <c r="K37" i="1"/>
  <c r="K41" i="1" s="1"/>
  <c r="AC27" i="1"/>
  <c r="AC51" i="1"/>
  <c r="AC37" i="1"/>
  <c r="AC41" i="1" s="1"/>
  <c r="N27" i="1"/>
  <c r="N37" i="1"/>
  <c r="N41" i="1" s="1"/>
  <c r="N51" i="1"/>
  <c r="P27" i="1"/>
  <c r="P51" i="1"/>
  <c r="P37" i="1"/>
  <c r="P41" i="1" s="1"/>
  <c r="AF27" i="1"/>
  <c r="AF51" i="1"/>
  <c r="AF37" i="1"/>
  <c r="AF41" i="1" s="1"/>
  <c r="S37" i="1"/>
  <c r="S41" i="1" s="1"/>
  <c r="S51" i="1"/>
  <c r="S27" i="1"/>
  <c r="R37" i="1"/>
  <c r="R41" i="1" s="1"/>
  <c r="R27" i="1"/>
  <c r="R51" i="1"/>
  <c r="U37" i="1"/>
  <c r="U41" i="1" s="1"/>
  <c r="U51" i="1"/>
  <c r="U27" i="1"/>
  <c r="R79" i="5"/>
  <c r="R90" i="5" s="1"/>
  <c r="R72" i="5"/>
  <c r="AC72" i="5"/>
  <c r="AC79" i="5"/>
  <c r="AC90" i="5" s="1"/>
  <c r="M79" i="5"/>
  <c r="M90" i="5" s="1"/>
  <c r="M72" i="5"/>
  <c r="AB72" i="5"/>
  <c r="AB79" i="5"/>
  <c r="AB90" i="5" s="1"/>
  <c r="L79" i="5"/>
  <c r="L90" i="5" s="1"/>
  <c r="L72" i="5"/>
  <c r="AA72" i="5"/>
  <c r="AA79" i="5"/>
  <c r="AA90" i="5" s="1"/>
  <c r="K72" i="5"/>
  <c r="K79" i="5"/>
  <c r="K90" i="5" s="1"/>
  <c r="M51" i="1"/>
  <c r="M37" i="1"/>
  <c r="M41" i="1" s="1"/>
  <c r="M27" i="1"/>
  <c r="Z27" i="1"/>
  <c r="Z51" i="1"/>
  <c r="Z37" i="1"/>
  <c r="Z41" i="1" s="1"/>
  <c r="J51" i="1"/>
  <c r="J27" i="1"/>
  <c r="J37" i="1"/>
  <c r="J41" i="1" s="1"/>
  <c r="AD72" i="5"/>
  <c r="AD79" i="5"/>
  <c r="AD90" i="5" s="1"/>
  <c r="Y79" i="5"/>
  <c r="Y90" i="5" s="1"/>
  <c r="Y72" i="5"/>
  <c r="X72" i="5"/>
  <c r="X79" i="5"/>
  <c r="X90" i="5" s="1"/>
  <c r="I79" i="5"/>
  <c r="I90" i="5" s="1"/>
  <c r="I72" i="5"/>
  <c r="H72" i="5"/>
  <c r="H79" i="5"/>
  <c r="H90" i="5" s="1"/>
  <c r="D37" i="1"/>
  <c r="D41" i="1" s="1"/>
  <c r="D27" i="1"/>
  <c r="D51" i="1"/>
  <c r="F27" i="1"/>
  <c r="F51" i="1"/>
  <c r="F37" i="1"/>
  <c r="F41" i="1" s="1"/>
  <c r="I37" i="1"/>
  <c r="I41" i="1" s="1"/>
  <c r="I51" i="1"/>
  <c r="I27" i="1"/>
  <c r="X27" i="1"/>
  <c r="X37" i="1"/>
  <c r="X41" i="1" s="1"/>
  <c r="X51" i="1"/>
  <c r="W27" i="1"/>
  <c r="W37" i="1"/>
  <c r="W41" i="1" s="1"/>
  <c r="W51" i="1"/>
  <c r="AE27" i="1"/>
  <c r="AE51" i="1"/>
  <c r="AE37" i="1"/>
  <c r="AE41" i="1" s="1"/>
  <c r="Z79" i="5"/>
  <c r="Z90" i="5" s="1"/>
  <c r="Z72" i="5"/>
  <c r="U72" i="5"/>
  <c r="U79" i="5"/>
  <c r="U90" i="5" s="1"/>
  <c r="C65" i="5"/>
  <c r="C79" i="5"/>
  <c r="C90" i="5" s="1"/>
  <c r="C72" i="5"/>
  <c r="D79" i="5"/>
  <c r="D72" i="5"/>
  <c r="S79" i="5"/>
  <c r="S90" i="5" s="1"/>
  <c r="S72" i="5"/>
  <c r="E79" i="5"/>
  <c r="E90" i="5" s="1"/>
  <c r="E72" i="5"/>
  <c r="C27" i="1"/>
  <c r="C37" i="1"/>
  <c r="C41" i="1" s="1"/>
  <c r="C51" i="1"/>
  <c r="Q27" i="1"/>
  <c r="Q51" i="1"/>
  <c r="Q37" i="1"/>
  <c r="Q41" i="1" s="1"/>
  <c r="AD51" i="1"/>
  <c r="AD27" i="1"/>
  <c r="AD37" i="1"/>
  <c r="AD41" i="1" s="1"/>
  <c r="O37" i="1"/>
  <c r="O41" i="1" s="1"/>
  <c r="O51" i="1"/>
  <c r="O27" i="1"/>
  <c r="G37" i="1"/>
  <c r="G41" i="1" s="1"/>
  <c r="G51" i="1"/>
  <c r="G27" i="1"/>
  <c r="V72" i="5"/>
  <c r="V79" i="5"/>
  <c r="V90" i="5" s="1"/>
  <c r="F79" i="5"/>
  <c r="F90" i="5" s="1"/>
  <c r="F72" i="5"/>
  <c r="Q72" i="5"/>
  <c r="Q79" i="5"/>
  <c r="Q90" i="5" s="1"/>
  <c r="AF72" i="5"/>
  <c r="AF79" i="5"/>
  <c r="AF90" i="5" s="1"/>
  <c r="P79" i="5"/>
  <c r="P90" i="5" s="1"/>
  <c r="P72" i="5"/>
  <c r="AE79" i="5"/>
  <c r="AE90" i="5" s="1"/>
  <c r="AE72" i="5"/>
  <c r="O72" i="5"/>
  <c r="O79" i="5"/>
  <c r="O90" i="5" s="1"/>
  <c r="D19" i="1"/>
  <c r="AG18" i="1"/>
  <c r="AG19" i="1" s="1"/>
  <c r="V27" i="1"/>
  <c r="V37" i="1"/>
  <c r="V41" i="1" s="1"/>
  <c r="V51" i="1"/>
  <c r="F38" i="4"/>
  <c r="F40" i="4" s="1"/>
  <c r="F47" i="4"/>
  <c r="C32" i="1" l="1"/>
  <c r="C46" i="1"/>
  <c r="C75" i="5"/>
  <c r="O89" i="1"/>
  <c r="O65" i="1"/>
  <c r="O76" i="1"/>
  <c r="O64" i="1"/>
  <c r="O90" i="1"/>
  <c r="O93" i="1"/>
  <c r="O78" i="1"/>
  <c r="O66" i="1"/>
  <c r="O63" i="1"/>
  <c r="O53" i="1"/>
  <c r="O67" i="1"/>
  <c r="O92" i="1"/>
  <c r="O80" i="1"/>
  <c r="O91" i="1"/>
  <c r="O79" i="1"/>
  <c r="O77" i="1"/>
  <c r="E116" i="5"/>
  <c r="E114" i="5"/>
  <c r="E103" i="5"/>
  <c r="E117" i="5"/>
  <c r="E118" i="5"/>
  <c r="E105" i="5"/>
  <c r="E104" i="5"/>
  <c r="E115" i="5"/>
  <c r="E92" i="5"/>
  <c r="E102" i="5"/>
  <c r="E101" i="5"/>
  <c r="U92" i="5"/>
  <c r="U101" i="5"/>
  <c r="U102" i="5"/>
  <c r="U115" i="5"/>
  <c r="U118" i="5"/>
  <c r="U104" i="5"/>
  <c r="U114" i="5"/>
  <c r="U117" i="5"/>
  <c r="U116" i="5"/>
  <c r="U103" i="5"/>
  <c r="U105" i="5"/>
  <c r="C29" i="1"/>
  <c r="P76" i="1"/>
  <c r="P89" i="1"/>
  <c r="P78" i="1"/>
  <c r="P67" i="1"/>
  <c r="P93" i="1"/>
  <c r="P92" i="1"/>
  <c r="P66" i="1"/>
  <c r="P77" i="1"/>
  <c r="P91" i="1"/>
  <c r="P80" i="1"/>
  <c r="P63" i="1"/>
  <c r="P64" i="1"/>
  <c r="P90" i="1"/>
  <c r="P79" i="1"/>
  <c r="P65" i="1"/>
  <c r="P53" i="1"/>
  <c r="G92" i="5"/>
  <c r="G115" i="5"/>
  <c r="G103" i="5"/>
  <c r="G101" i="5"/>
  <c r="G114" i="5"/>
  <c r="G118" i="5"/>
  <c r="G105" i="5"/>
  <c r="G102" i="5"/>
  <c r="G104" i="5"/>
  <c r="G116" i="5"/>
  <c r="G117" i="5"/>
  <c r="C9" i="1"/>
  <c r="AE77" i="1"/>
  <c r="AE80" i="1"/>
  <c r="AE91" i="1"/>
  <c r="AE63" i="1"/>
  <c r="AE67" i="1"/>
  <c r="AE64" i="1"/>
  <c r="AE53" i="1"/>
  <c r="AE92" i="1"/>
  <c r="AE76" i="1"/>
  <c r="AE93" i="1"/>
  <c r="AE90" i="1"/>
  <c r="AE66" i="1"/>
  <c r="AE89" i="1"/>
  <c r="AE79" i="1"/>
  <c r="AE65" i="1"/>
  <c r="AE78" i="1"/>
  <c r="F77" i="1"/>
  <c r="F78" i="1"/>
  <c r="F53" i="1"/>
  <c r="F65" i="1"/>
  <c r="F76" i="1"/>
  <c r="F79" i="1"/>
  <c r="F91" i="1"/>
  <c r="F89" i="1"/>
  <c r="F93" i="1"/>
  <c r="F90" i="1"/>
  <c r="F63" i="1"/>
  <c r="F66" i="1"/>
  <c r="F92" i="1"/>
  <c r="F64" i="1"/>
  <c r="F80" i="1"/>
  <c r="F67" i="1"/>
  <c r="I101" i="5"/>
  <c r="I104" i="5"/>
  <c r="I116" i="5"/>
  <c r="I92" i="5"/>
  <c r="I103" i="5"/>
  <c r="I102" i="5"/>
  <c r="I114" i="5"/>
  <c r="I105" i="5"/>
  <c r="I115" i="5"/>
  <c r="I118" i="5"/>
  <c r="I117" i="5"/>
  <c r="E66" i="1"/>
  <c r="E91" i="1"/>
  <c r="E65" i="1"/>
  <c r="E67" i="1"/>
  <c r="E92" i="1"/>
  <c r="E78" i="1"/>
  <c r="E79" i="1"/>
  <c r="E93" i="1"/>
  <c r="E89" i="1"/>
  <c r="E76" i="1"/>
  <c r="E53" i="1"/>
  <c r="E80" i="1"/>
  <c r="E63" i="1"/>
  <c r="E64" i="1"/>
  <c r="E77" i="1"/>
  <c r="E90" i="1"/>
  <c r="O115" i="5"/>
  <c r="O92" i="5"/>
  <c r="O103" i="5"/>
  <c r="O105" i="5"/>
  <c r="O114" i="5"/>
  <c r="O102" i="5"/>
  <c r="O104" i="5"/>
  <c r="O117" i="5"/>
  <c r="O101" i="5"/>
  <c r="O116" i="5"/>
  <c r="O118" i="5"/>
  <c r="Q104" i="5"/>
  <c r="Q102" i="5"/>
  <c r="Q118" i="5"/>
  <c r="Q103" i="5"/>
  <c r="Q105" i="5"/>
  <c r="Q117" i="5"/>
  <c r="Q101" i="5"/>
  <c r="Q114" i="5"/>
  <c r="Q116" i="5"/>
  <c r="Q92" i="5"/>
  <c r="Q115" i="5"/>
  <c r="P114" i="5"/>
  <c r="P117" i="5"/>
  <c r="P118" i="5"/>
  <c r="P105" i="5"/>
  <c r="P104" i="5"/>
  <c r="P103" i="5"/>
  <c r="P115" i="5"/>
  <c r="P101" i="5"/>
  <c r="P102" i="5"/>
  <c r="P116" i="5"/>
  <c r="P92" i="5"/>
  <c r="C74" i="5"/>
  <c r="D74" i="5" s="1"/>
  <c r="Z101" i="5"/>
  <c r="Z102" i="5"/>
  <c r="Z92" i="5"/>
  <c r="Z103" i="5"/>
  <c r="Z115" i="5"/>
  <c r="Z116" i="5"/>
  <c r="Z105" i="5"/>
  <c r="Z118" i="5"/>
  <c r="Z104" i="5"/>
  <c r="Z117" i="5"/>
  <c r="Z114" i="5"/>
  <c r="W67" i="1"/>
  <c r="W66" i="1"/>
  <c r="W63" i="1"/>
  <c r="W80" i="1"/>
  <c r="W78" i="1"/>
  <c r="W92" i="1"/>
  <c r="W89" i="1"/>
  <c r="W91" i="1"/>
  <c r="W93" i="1"/>
  <c r="W77" i="1"/>
  <c r="W90" i="1"/>
  <c r="W64" i="1"/>
  <c r="W76" i="1"/>
  <c r="W65" i="1"/>
  <c r="W53" i="1"/>
  <c r="W79" i="1"/>
  <c r="D89" i="1"/>
  <c r="D80" i="1"/>
  <c r="D64" i="1"/>
  <c r="D93" i="1"/>
  <c r="D91" i="1"/>
  <c r="D77" i="1"/>
  <c r="D90" i="1"/>
  <c r="D78" i="1"/>
  <c r="D65" i="1"/>
  <c r="D67" i="1"/>
  <c r="D63" i="1"/>
  <c r="D66" i="1"/>
  <c r="D79" i="1"/>
  <c r="D76" i="1"/>
  <c r="D92" i="1"/>
  <c r="D53" i="1"/>
  <c r="AA92" i="5"/>
  <c r="AA104" i="5"/>
  <c r="AA115" i="5"/>
  <c r="AA101" i="5"/>
  <c r="AA116" i="5"/>
  <c r="AA118" i="5"/>
  <c r="AA105" i="5"/>
  <c r="AA103" i="5"/>
  <c r="AA117" i="5"/>
  <c r="AA114" i="5"/>
  <c r="AA102" i="5"/>
  <c r="AB115" i="5"/>
  <c r="AB92" i="5"/>
  <c r="AB105" i="5"/>
  <c r="AB117" i="5"/>
  <c r="AB103" i="5"/>
  <c r="AB104" i="5"/>
  <c r="AB118" i="5"/>
  <c r="AB101" i="5"/>
  <c r="AB116" i="5"/>
  <c r="AB114" i="5"/>
  <c r="AB102" i="5"/>
  <c r="AC115" i="5"/>
  <c r="AC104" i="5"/>
  <c r="AC117" i="5"/>
  <c r="AC114" i="5"/>
  <c r="AC101" i="5"/>
  <c r="AC118" i="5"/>
  <c r="AC92" i="5"/>
  <c r="AC105" i="5"/>
  <c r="AC116" i="5"/>
  <c r="AC103" i="5"/>
  <c r="AC102" i="5"/>
  <c r="T76" i="1"/>
  <c r="T67" i="1"/>
  <c r="T53" i="1"/>
  <c r="T77" i="1"/>
  <c r="T65" i="1"/>
  <c r="T93" i="1"/>
  <c r="T90" i="1"/>
  <c r="T63" i="1"/>
  <c r="T80" i="1"/>
  <c r="T89" i="1"/>
  <c r="T66" i="1"/>
  <c r="T64" i="1"/>
  <c r="T91" i="1"/>
  <c r="T78" i="1"/>
  <c r="T92" i="1"/>
  <c r="T79" i="1"/>
  <c r="T116" i="5"/>
  <c r="T102" i="5"/>
  <c r="T115" i="5"/>
  <c r="T117" i="5"/>
  <c r="T101" i="5"/>
  <c r="T105" i="5"/>
  <c r="T92" i="5"/>
  <c r="T103" i="5"/>
  <c r="T114" i="5"/>
  <c r="T118" i="5"/>
  <c r="T104" i="5"/>
  <c r="Y79" i="1"/>
  <c r="Y91" i="1"/>
  <c r="Y63" i="1"/>
  <c r="Y66" i="1"/>
  <c r="Y76" i="1"/>
  <c r="Y92" i="1"/>
  <c r="Y67" i="1"/>
  <c r="Y77" i="1"/>
  <c r="Y65" i="1"/>
  <c r="Y64" i="1"/>
  <c r="Y80" i="1"/>
  <c r="Y93" i="1"/>
  <c r="Y89" i="1"/>
  <c r="Y53" i="1"/>
  <c r="Y78" i="1"/>
  <c r="Y90" i="1"/>
  <c r="H63" i="1"/>
  <c r="H77" i="1"/>
  <c r="H67" i="1"/>
  <c r="H89" i="1"/>
  <c r="H79" i="1"/>
  <c r="H80" i="1"/>
  <c r="H92" i="1"/>
  <c r="H78" i="1"/>
  <c r="H65" i="1"/>
  <c r="H91" i="1"/>
  <c r="H53" i="1"/>
  <c r="H76" i="1"/>
  <c r="H66" i="1"/>
  <c r="H93" i="1"/>
  <c r="H64" i="1"/>
  <c r="H90" i="1"/>
  <c r="AF117" i="5"/>
  <c r="AF92" i="5"/>
  <c r="AF102" i="5"/>
  <c r="AF118" i="5"/>
  <c r="AF103" i="5"/>
  <c r="AF101" i="5"/>
  <c r="AF115" i="5"/>
  <c r="AF116" i="5"/>
  <c r="AF105" i="5"/>
  <c r="AF114" i="5"/>
  <c r="AF104" i="5"/>
  <c r="AD80" i="1"/>
  <c r="AD78" i="1"/>
  <c r="AD64" i="1"/>
  <c r="AD53" i="1"/>
  <c r="AD89" i="1"/>
  <c r="AD77" i="1"/>
  <c r="AD63" i="1"/>
  <c r="AD76" i="1"/>
  <c r="AD79" i="1"/>
  <c r="AD90" i="1"/>
  <c r="AD67" i="1"/>
  <c r="AD93" i="1"/>
  <c r="AD66" i="1"/>
  <c r="AD65" i="1"/>
  <c r="AD92" i="1"/>
  <c r="AD91" i="1"/>
  <c r="C89" i="1"/>
  <c r="C92" i="1"/>
  <c r="C77" i="1"/>
  <c r="C90" i="1"/>
  <c r="C53" i="1"/>
  <c r="C66" i="1"/>
  <c r="C67" i="1"/>
  <c r="C64" i="1"/>
  <c r="C63" i="1"/>
  <c r="C65" i="1"/>
  <c r="C80" i="1"/>
  <c r="C79" i="1"/>
  <c r="C76" i="1"/>
  <c r="C91" i="1"/>
  <c r="C78" i="1"/>
  <c r="C93" i="1"/>
  <c r="C80" i="5"/>
  <c r="D90" i="5"/>
  <c r="Z67" i="1"/>
  <c r="Z66" i="1"/>
  <c r="Z89" i="1"/>
  <c r="Z65" i="1"/>
  <c r="Z93" i="1"/>
  <c r="Z90" i="1"/>
  <c r="Z91" i="1"/>
  <c r="Z64" i="1"/>
  <c r="Z79" i="1"/>
  <c r="Z78" i="1"/>
  <c r="Z80" i="1"/>
  <c r="Z53" i="1"/>
  <c r="Z63" i="1"/>
  <c r="Z77" i="1"/>
  <c r="Z92" i="1"/>
  <c r="Z76" i="1"/>
  <c r="M79" i="1"/>
  <c r="M53" i="1"/>
  <c r="M63" i="1"/>
  <c r="M76" i="1"/>
  <c r="M90" i="1"/>
  <c r="M80" i="1"/>
  <c r="M65" i="1"/>
  <c r="M64" i="1"/>
  <c r="M77" i="1"/>
  <c r="M66" i="1"/>
  <c r="M92" i="1"/>
  <c r="M89" i="1"/>
  <c r="M67" i="1"/>
  <c r="M91" i="1"/>
  <c r="M93" i="1"/>
  <c r="M78" i="1"/>
  <c r="U66" i="1"/>
  <c r="U79" i="1"/>
  <c r="U92" i="1"/>
  <c r="U77" i="1"/>
  <c r="U67" i="1"/>
  <c r="U63" i="1"/>
  <c r="U91" i="1"/>
  <c r="U64" i="1"/>
  <c r="U80" i="1"/>
  <c r="U93" i="1"/>
  <c r="U78" i="1"/>
  <c r="U65" i="1"/>
  <c r="U89" i="1"/>
  <c r="U76" i="1"/>
  <c r="U53" i="1"/>
  <c r="U90" i="1"/>
  <c r="W114" i="5"/>
  <c r="W117" i="5"/>
  <c r="W101" i="5"/>
  <c r="W104" i="5"/>
  <c r="W116" i="5"/>
  <c r="W92" i="5"/>
  <c r="W115" i="5"/>
  <c r="W102" i="5"/>
  <c r="W105" i="5"/>
  <c r="W103" i="5"/>
  <c r="W118" i="5"/>
  <c r="N115" i="5"/>
  <c r="N104" i="5"/>
  <c r="N118" i="5"/>
  <c r="N103" i="5"/>
  <c r="N117" i="5"/>
  <c r="N102" i="5"/>
  <c r="N116" i="5"/>
  <c r="N105" i="5"/>
  <c r="N101" i="5"/>
  <c r="N114" i="5"/>
  <c r="N92" i="5"/>
  <c r="L65" i="1"/>
  <c r="L67" i="1"/>
  <c r="L78" i="1"/>
  <c r="L79" i="1"/>
  <c r="L76" i="1"/>
  <c r="L66" i="1"/>
  <c r="L77" i="1"/>
  <c r="L80" i="1"/>
  <c r="L64" i="1"/>
  <c r="L93" i="1"/>
  <c r="L89" i="1"/>
  <c r="L53" i="1"/>
  <c r="L90" i="1"/>
  <c r="L91" i="1"/>
  <c r="L63" i="1"/>
  <c r="L92" i="1"/>
  <c r="V89" i="1"/>
  <c r="V67" i="1"/>
  <c r="V91" i="1"/>
  <c r="V64" i="1"/>
  <c r="V77" i="1"/>
  <c r="V93" i="1"/>
  <c r="V76" i="1"/>
  <c r="V53" i="1"/>
  <c r="V63" i="1"/>
  <c r="V92" i="1"/>
  <c r="V66" i="1"/>
  <c r="V78" i="1"/>
  <c r="V80" i="1"/>
  <c r="V65" i="1"/>
  <c r="V90" i="1"/>
  <c r="V79" i="1"/>
  <c r="AE117" i="5"/>
  <c r="AE115" i="5"/>
  <c r="AE102" i="5"/>
  <c r="AE118" i="5"/>
  <c r="AE92" i="5"/>
  <c r="AE104" i="5"/>
  <c r="AE116" i="5"/>
  <c r="AE105" i="5"/>
  <c r="AE101" i="5"/>
  <c r="AE114" i="5"/>
  <c r="AE103" i="5"/>
  <c r="F92" i="5"/>
  <c r="F101" i="5"/>
  <c r="F115" i="5"/>
  <c r="F102" i="5"/>
  <c r="F116" i="5"/>
  <c r="F105" i="5"/>
  <c r="F117" i="5"/>
  <c r="F103" i="5"/>
  <c r="F114" i="5"/>
  <c r="F104" i="5"/>
  <c r="F118" i="5"/>
  <c r="G65" i="1"/>
  <c r="G79" i="1"/>
  <c r="G53" i="1"/>
  <c r="G90" i="1"/>
  <c r="G91" i="1"/>
  <c r="G64" i="1"/>
  <c r="G77" i="1"/>
  <c r="G63" i="1"/>
  <c r="G67" i="1"/>
  <c r="G93" i="1"/>
  <c r="G78" i="1"/>
  <c r="G80" i="1"/>
  <c r="G66" i="1"/>
  <c r="G89" i="1"/>
  <c r="G76" i="1"/>
  <c r="G92" i="1"/>
  <c r="C43" i="1"/>
  <c r="Y103" i="5"/>
  <c r="Y115" i="5"/>
  <c r="Y104" i="5"/>
  <c r="Y114" i="5"/>
  <c r="Y101" i="5"/>
  <c r="Y105" i="5"/>
  <c r="Y117" i="5"/>
  <c r="Y118" i="5"/>
  <c r="Y116" i="5"/>
  <c r="Y92" i="5"/>
  <c r="Y102" i="5"/>
  <c r="K114" i="5"/>
  <c r="K116" i="5"/>
  <c r="K102" i="5"/>
  <c r="K115" i="5"/>
  <c r="K103" i="5"/>
  <c r="K117" i="5"/>
  <c r="K118" i="5"/>
  <c r="K101" i="5"/>
  <c r="K105" i="5"/>
  <c r="K104" i="5"/>
  <c r="K92" i="5"/>
  <c r="AF66" i="1"/>
  <c r="AF64" i="1"/>
  <c r="AF78" i="1"/>
  <c r="AF92" i="1"/>
  <c r="AF67" i="1"/>
  <c r="AF53" i="1"/>
  <c r="AF76" i="1"/>
  <c r="AF63" i="1"/>
  <c r="AF79" i="1"/>
  <c r="AF93" i="1"/>
  <c r="AF89" i="1"/>
  <c r="AF90" i="1"/>
  <c r="AF77" i="1"/>
  <c r="AF80" i="1"/>
  <c r="AF91" i="1"/>
  <c r="AF65" i="1"/>
  <c r="AA93" i="1"/>
  <c r="AA76" i="1"/>
  <c r="AA77" i="1"/>
  <c r="AA79" i="1"/>
  <c r="AA65" i="1"/>
  <c r="AA80" i="1"/>
  <c r="AA53" i="1"/>
  <c r="AA90" i="1"/>
  <c r="AA92" i="1"/>
  <c r="AA91" i="1"/>
  <c r="AA67" i="1"/>
  <c r="AA63" i="1"/>
  <c r="AA78" i="1"/>
  <c r="AA64" i="1"/>
  <c r="AA89" i="1"/>
  <c r="AA66" i="1"/>
  <c r="V102" i="5"/>
  <c r="V103" i="5"/>
  <c r="V117" i="5"/>
  <c r="V115" i="5"/>
  <c r="V114" i="5"/>
  <c r="V101" i="5"/>
  <c r="V104" i="5"/>
  <c r="V116" i="5"/>
  <c r="V118" i="5"/>
  <c r="V105" i="5"/>
  <c r="V92" i="5"/>
  <c r="Q66" i="1"/>
  <c r="Q76" i="1"/>
  <c r="Q67" i="1"/>
  <c r="Q90" i="1"/>
  <c r="Q77" i="1"/>
  <c r="Q78" i="1"/>
  <c r="Q63" i="1"/>
  <c r="Q93" i="1"/>
  <c r="Q65" i="1"/>
  <c r="Q64" i="1"/>
  <c r="Q91" i="1"/>
  <c r="Q92" i="1"/>
  <c r="Q80" i="1"/>
  <c r="Q89" i="1"/>
  <c r="Q53" i="1"/>
  <c r="Q79" i="1"/>
  <c r="S116" i="5"/>
  <c r="S115" i="5"/>
  <c r="S92" i="5"/>
  <c r="S118" i="5"/>
  <c r="S117" i="5"/>
  <c r="S103" i="5"/>
  <c r="S102" i="5"/>
  <c r="S104" i="5"/>
  <c r="S101" i="5"/>
  <c r="S105" i="5"/>
  <c r="S114" i="5"/>
  <c r="C114" i="5"/>
  <c r="C103" i="5"/>
  <c r="C118" i="5"/>
  <c r="C116" i="5"/>
  <c r="C102" i="5"/>
  <c r="C117" i="5"/>
  <c r="C101" i="5"/>
  <c r="C105" i="5"/>
  <c r="C104" i="5"/>
  <c r="C115" i="5"/>
  <c r="C92" i="5"/>
  <c r="X63" i="1"/>
  <c r="X89" i="1"/>
  <c r="X80" i="1"/>
  <c r="X91" i="1"/>
  <c r="X76" i="1"/>
  <c r="X65" i="1"/>
  <c r="X90" i="1"/>
  <c r="X79" i="1"/>
  <c r="X64" i="1"/>
  <c r="X53" i="1"/>
  <c r="X93" i="1"/>
  <c r="X78" i="1"/>
  <c r="X92" i="1"/>
  <c r="X66" i="1"/>
  <c r="X67" i="1"/>
  <c r="X77" i="1"/>
  <c r="I66" i="1"/>
  <c r="I67" i="1"/>
  <c r="I64" i="1"/>
  <c r="I90" i="1"/>
  <c r="I77" i="1"/>
  <c r="I76" i="1"/>
  <c r="I63" i="1"/>
  <c r="I93" i="1"/>
  <c r="I80" i="1"/>
  <c r="I65" i="1"/>
  <c r="I92" i="1"/>
  <c r="I53" i="1"/>
  <c r="I91" i="1"/>
  <c r="I79" i="1"/>
  <c r="I89" i="1"/>
  <c r="I78" i="1"/>
  <c r="H102" i="5"/>
  <c r="H92" i="5"/>
  <c r="H104" i="5"/>
  <c r="H116" i="5"/>
  <c r="H105" i="5"/>
  <c r="H101" i="5"/>
  <c r="H117" i="5"/>
  <c r="H115" i="5"/>
  <c r="H118" i="5"/>
  <c r="H103" i="5"/>
  <c r="H114" i="5"/>
  <c r="X103" i="5"/>
  <c r="X118" i="5"/>
  <c r="X104" i="5"/>
  <c r="X105" i="5"/>
  <c r="X92" i="5"/>
  <c r="X102" i="5"/>
  <c r="X114" i="5"/>
  <c r="X116" i="5"/>
  <c r="X101" i="5"/>
  <c r="X117" i="5"/>
  <c r="X115" i="5"/>
  <c r="AD115" i="5"/>
  <c r="AD92" i="5"/>
  <c r="AD105" i="5"/>
  <c r="AD114" i="5"/>
  <c r="AD103" i="5"/>
  <c r="AD104" i="5"/>
  <c r="AD118" i="5"/>
  <c r="AD101" i="5"/>
  <c r="AD116" i="5"/>
  <c r="AD117" i="5"/>
  <c r="AD102" i="5"/>
  <c r="J79" i="1"/>
  <c r="J77" i="1"/>
  <c r="J90" i="1"/>
  <c r="J80" i="1"/>
  <c r="J67" i="1"/>
  <c r="J53" i="1"/>
  <c r="J89" i="1"/>
  <c r="J93" i="1"/>
  <c r="J63" i="1"/>
  <c r="J65" i="1"/>
  <c r="J66" i="1"/>
  <c r="J78" i="1"/>
  <c r="J92" i="1"/>
  <c r="J91" i="1"/>
  <c r="J64" i="1"/>
  <c r="J76" i="1"/>
  <c r="L102" i="5"/>
  <c r="L101" i="5"/>
  <c r="L116" i="5"/>
  <c r="L104" i="5"/>
  <c r="L105" i="5"/>
  <c r="L114" i="5"/>
  <c r="L117" i="5"/>
  <c r="L115" i="5"/>
  <c r="L92" i="5"/>
  <c r="L103" i="5"/>
  <c r="L118" i="5"/>
  <c r="M117" i="5"/>
  <c r="M92" i="5"/>
  <c r="M104" i="5"/>
  <c r="M115" i="5"/>
  <c r="M118" i="5"/>
  <c r="M105" i="5"/>
  <c r="M114" i="5"/>
  <c r="M116" i="5"/>
  <c r="M103" i="5"/>
  <c r="M101" i="5"/>
  <c r="M102" i="5"/>
  <c r="R117" i="5"/>
  <c r="R118" i="5"/>
  <c r="R103" i="5"/>
  <c r="R105" i="5"/>
  <c r="R92" i="5"/>
  <c r="R116" i="5"/>
  <c r="R102" i="5"/>
  <c r="R115" i="5"/>
  <c r="R104" i="5"/>
  <c r="R114" i="5"/>
  <c r="R101" i="5"/>
  <c r="R63" i="1"/>
  <c r="R64" i="1"/>
  <c r="R78" i="1"/>
  <c r="R65" i="1"/>
  <c r="R76" i="1"/>
  <c r="R92" i="1"/>
  <c r="R67" i="1"/>
  <c r="R77" i="1"/>
  <c r="R79" i="1"/>
  <c r="R53" i="1"/>
  <c r="R91" i="1"/>
  <c r="R89" i="1"/>
  <c r="R90" i="1"/>
  <c r="R66" i="1"/>
  <c r="R93" i="1"/>
  <c r="R80" i="1"/>
  <c r="S67" i="1"/>
  <c r="S64" i="1"/>
  <c r="S91" i="1"/>
  <c r="S66" i="1"/>
  <c r="S93" i="1"/>
  <c r="S79" i="1"/>
  <c r="S92" i="1"/>
  <c r="S77" i="1"/>
  <c r="S78" i="1"/>
  <c r="S65" i="1"/>
  <c r="S53" i="1"/>
  <c r="S90" i="1"/>
  <c r="S63" i="1"/>
  <c r="S89" i="1"/>
  <c r="S76" i="1"/>
  <c r="S80" i="1"/>
  <c r="N91" i="1"/>
  <c r="N79" i="1"/>
  <c r="N67" i="1"/>
  <c r="N65" i="1"/>
  <c r="N90" i="1"/>
  <c r="N92" i="1"/>
  <c r="N66" i="1"/>
  <c r="N93" i="1"/>
  <c r="N53" i="1"/>
  <c r="N78" i="1"/>
  <c r="N63" i="1"/>
  <c r="N77" i="1"/>
  <c r="N80" i="1"/>
  <c r="N64" i="1"/>
  <c r="N89" i="1"/>
  <c r="N76" i="1"/>
  <c r="AC64" i="1"/>
  <c r="AC91" i="1"/>
  <c r="AC53" i="1"/>
  <c r="AC79" i="1"/>
  <c r="AC77" i="1"/>
  <c r="AC63" i="1"/>
  <c r="AC66" i="1"/>
  <c r="AC80" i="1"/>
  <c r="AC89" i="1"/>
  <c r="AC90" i="1"/>
  <c r="AC93" i="1"/>
  <c r="AC65" i="1"/>
  <c r="AC92" i="1"/>
  <c r="AC67" i="1"/>
  <c r="AC78" i="1"/>
  <c r="AC76" i="1"/>
  <c r="K63" i="1"/>
  <c r="K80" i="1"/>
  <c r="K77" i="1"/>
  <c r="K92" i="1"/>
  <c r="K89" i="1"/>
  <c r="K53" i="1"/>
  <c r="K91" i="1"/>
  <c r="K78" i="1"/>
  <c r="K90" i="1"/>
  <c r="K66" i="1"/>
  <c r="K64" i="1"/>
  <c r="K65" i="1"/>
  <c r="K67" i="1"/>
  <c r="K93" i="1"/>
  <c r="K79" i="1"/>
  <c r="K76" i="1"/>
  <c r="AB77" i="1"/>
  <c r="AB63" i="1"/>
  <c r="AB92" i="1"/>
  <c r="AB76" i="1"/>
  <c r="AB78" i="1"/>
  <c r="AB90" i="1"/>
  <c r="AB93" i="1"/>
  <c r="AB66" i="1"/>
  <c r="AB80" i="1"/>
  <c r="AB67" i="1"/>
  <c r="AB91" i="1"/>
  <c r="AB64" i="1"/>
  <c r="AB53" i="1"/>
  <c r="AB65" i="1"/>
  <c r="AB89" i="1"/>
  <c r="AB79" i="1"/>
  <c r="J118" i="5"/>
  <c r="J103" i="5"/>
  <c r="J92" i="5"/>
  <c r="J102" i="5"/>
  <c r="J115" i="5"/>
  <c r="J114" i="5"/>
  <c r="J117" i="5"/>
  <c r="J104" i="5"/>
  <c r="J105" i="5"/>
  <c r="J116" i="5"/>
  <c r="J101" i="5"/>
  <c r="G39" i="4"/>
  <c r="G40" i="4" s="1"/>
  <c r="F48" i="4"/>
  <c r="I212" i="2"/>
  <c r="J211" i="2" s="1"/>
  <c r="C86" i="5" l="1"/>
  <c r="D86" i="5" s="1"/>
  <c r="C10" i="1"/>
  <c r="C13" i="1" s="1"/>
  <c r="C11" i="1" s="1"/>
  <c r="D85" i="1"/>
  <c r="D70" i="1"/>
  <c r="C69" i="1"/>
  <c r="C70" i="1"/>
  <c r="D86" i="1"/>
  <c r="D73" i="1"/>
  <c r="C82" i="1"/>
  <c r="C83" i="1"/>
  <c r="D82" i="1"/>
  <c r="D69" i="1"/>
  <c r="C55" i="1"/>
  <c r="D95" i="1"/>
  <c r="C54" i="1"/>
  <c r="C72" i="1"/>
  <c r="C84" i="1"/>
  <c r="C99" i="1"/>
  <c r="D99" i="1"/>
  <c r="D96" i="1"/>
  <c r="C98" i="1"/>
  <c r="C96" i="1"/>
  <c r="D84" i="1"/>
  <c r="D83" i="1"/>
  <c r="C73" i="1"/>
  <c r="C86" i="1"/>
  <c r="D115" i="5"/>
  <c r="C121" i="5" s="1"/>
  <c r="D105" i="5"/>
  <c r="C111" i="5" s="1"/>
  <c r="D114" i="5"/>
  <c r="C120" i="5" s="1"/>
  <c r="D103" i="5"/>
  <c r="C109" i="5" s="1"/>
  <c r="D117" i="5"/>
  <c r="C123" i="5" s="1"/>
  <c r="D104" i="5"/>
  <c r="C110" i="5" s="1"/>
  <c r="D101" i="5"/>
  <c r="C107" i="5" s="1"/>
  <c r="D116" i="5"/>
  <c r="C122" i="5" s="1"/>
  <c r="D92" i="5"/>
  <c r="C93" i="5" s="1"/>
  <c r="D118" i="5"/>
  <c r="C124" i="5" s="1"/>
  <c r="D102" i="5"/>
  <c r="C108" i="5" s="1"/>
  <c r="D97" i="1"/>
  <c r="D71" i="1"/>
  <c r="D72" i="1"/>
  <c r="D98" i="1"/>
  <c r="C85" i="1"/>
  <c r="C71" i="1"/>
  <c r="C97" i="1"/>
  <c r="C95" i="1"/>
  <c r="H39" i="4"/>
  <c r="H40" i="4" s="1"/>
  <c r="G48" i="4"/>
  <c r="J212" i="2"/>
  <c r="K211" i="2" s="1"/>
  <c r="C12" i="1" l="1"/>
  <c r="I22" i="2" s="1"/>
  <c r="K22" i="2" s="1"/>
  <c r="D122" i="5"/>
  <c r="D109" i="5"/>
  <c r="D120" i="5"/>
  <c r="D123" i="5"/>
  <c r="D111" i="5"/>
  <c r="D108" i="5"/>
  <c r="D121" i="5"/>
  <c r="D107" i="5"/>
  <c r="D110" i="5"/>
  <c r="D124" i="5"/>
  <c r="C94" i="5"/>
  <c r="I39" i="4"/>
  <c r="I40" i="4" s="1"/>
  <c r="H48" i="4"/>
  <c r="K212" i="2"/>
  <c r="L211" i="2" s="1"/>
  <c r="J39" i="4" l="1"/>
  <c r="J40" i="4" s="1"/>
  <c r="I48" i="4"/>
  <c r="L212" i="2"/>
  <c r="M211" i="2" s="1"/>
  <c r="K39" i="4" l="1"/>
  <c r="K40" i="4" s="1"/>
  <c r="J48" i="4"/>
  <c r="M212" i="2"/>
  <c r="N211" i="2" s="1"/>
  <c r="L39" i="4" l="1"/>
  <c r="L40" i="4" s="1"/>
  <c r="K48" i="4"/>
  <c r="N212" i="2"/>
  <c r="O211" i="2" s="1"/>
  <c r="M39" i="4" l="1"/>
  <c r="M40" i="4" s="1"/>
  <c r="L48" i="4"/>
  <c r="O212" i="2"/>
  <c r="P211" i="2" s="1"/>
  <c r="N39" i="4" l="1"/>
  <c r="N40" i="4" s="1"/>
  <c r="M48" i="4"/>
  <c r="P212" i="2"/>
  <c r="Q211" i="2" s="1"/>
  <c r="O39" i="4" l="1"/>
  <c r="O40" i="4" s="1"/>
  <c r="N48" i="4"/>
  <c r="Q212" i="2"/>
  <c r="R211" i="2" s="1"/>
  <c r="P39" i="4" l="1"/>
  <c r="P40" i="4" s="1"/>
  <c r="O48" i="4"/>
  <c r="R212" i="2"/>
  <c r="S211" i="2" s="1"/>
  <c r="Q39" i="4" l="1"/>
  <c r="Q40" i="4" s="1"/>
  <c r="P48" i="4"/>
  <c r="S212" i="2"/>
  <c r="T211" i="2" s="1"/>
  <c r="R39" i="4" l="1"/>
  <c r="R40" i="4" s="1"/>
  <c r="Q48" i="4"/>
  <c r="T212" i="2"/>
  <c r="U211" i="2" s="1"/>
  <c r="S39" i="4" l="1"/>
  <c r="S40" i="4" s="1"/>
  <c r="R48" i="4"/>
  <c r="U212" i="2"/>
  <c r="V211" i="2" s="1"/>
  <c r="T39" i="4" l="1"/>
  <c r="T40" i="4" s="1"/>
  <c r="S48" i="4"/>
  <c r="V212" i="2"/>
  <c r="W211" i="2" s="1"/>
  <c r="W212" i="2" s="1"/>
  <c r="U39" i="4" l="1"/>
  <c r="U40" i="4" s="1"/>
  <c r="T48" i="4"/>
  <c r="X211" i="2"/>
  <c r="X212" i="2" s="1"/>
  <c r="V39" i="4" l="1"/>
  <c r="V40" i="4" s="1"/>
  <c r="U48" i="4"/>
  <c r="Y211" i="2"/>
  <c r="Y212" i="2" s="1"/>
  <c r="W39" i="4" l="1"/>
  <c r="W40" i="4" s="1"/>
  <c r="V48" i="4"/>
  <c r="Z211" i="2"/>
  <c r="Z212" i="2" s="1"/>
  <c r="X39" i="4" l="1"/>
  <c r="X40" i="4" s="1"/>
  <c r="W48" i="4"/>
  <c r="AA211" i="2"/>
  <c r="AA212" i="2" s="1"/>
  <c r="Y39" i="4" l="1"/>
  <c r="Y40" i="4" s="1"/>
  <c r="X48" i="4"/>
  <c r="AB211" i="2"/>
  <c r="AB212" i="2" s="1"/>
  <c r="Z39" i="4" l="1"/>
  <c r="Z40" i="4" s="1"/>
  <c r="Y48" i="4"/>
  <c r="AC211" i="2"/>
  <c r="AC212" i="2" s="1"/>
  <c r="AA39" i="4" l="1"/>
  <c r="AA40" i="4" s="1"/>
  <c r="Z48" i="4"/>
  <c r="AD211" i="2"/>
  <c r="AD212" i="2" s="1"/>
  <c r="AB39" i="4" l="1"/>
  <c r="AB40" i="4" s="1"/>
  <c r="AA48" i="4"/>
  <c r="AE211" i="2"/>
  <c r="AE212" i="2" s="1"/>
  <c r="AC39" i="4" l="1"/>
  <c r="AC40" i="4" s="1"/>
  <c r="AB48" i="4"/>
  <c r="AF211" i="2"/>
  <c r="AF212" i="2" s="1"/>
  <c r="AD39" i="4" l="1"/>
  <c r="AD40" i="4" s="1"/>
  <c r="AC48" i="4"/>
  <c r="AE39" i="4" l="1"/>
  <c r="AE40" i="4" s="1"/>
  <c r="AE48" i="4" s="1"/>
  <c r="AD48" i="4"/>
</calcChain>
</file>

<file path=xl/comments1.xml><?xml version="1.0" encoding="utf-8"?>
<comments xmlns="http://schemas.openxmlformats.org/spreadsheetml/2006/main">
  <authors>
    <author>Autor</author>
  </authors>
  <commentList>
    <comment ref="B121" authorId="0">
      <text>
        <r>
          <rPr>
            <b/>
            <sz val="9"/>
            <color indexed="81"/>
            <rFont val="Tahoma"/>
            <family val="2"/>
            <charset val="238"/>
          </rPr>
          <t>W tym wierszu podaj sumę przychodów projektu (wartość lub formuła).
V tomto riadku zadajte výšku príjmov projektu (hodnota alebo vzorec).</t>
        </r>
      </text>
    </comment>
    <comment ref="B130" authorId="0">
      <text>
        <r>
          <rPr>
            <b/>
            <sz val="9"/>
            <color indexed="81"/>
            <rFont val="Tahoma"/>
            <family val="2"/>
            <charset val="238"/>
          </rPr>
          <t>Tu można dodać wiersze.
Tu môžete pridať riadky.</t>
        </r>
      </text>
    </comment>
    <comment ref="B134" authorId="0">
      <text>
        <r>
          <rPr>
            <b/>
            <sz val="9"/>
            <color indexed="81"/>
            <rFont val="Tahoma"/>
            <family val="2"/>
            <charset val="238"/>
          </rPr>
          <t>Tu można dodać wiersze.
Tu môžete pridať riadky.</t>
        </r>
      </text>
    </comment>
    <comment ref="B138" authorId="0">
      <text>
        <r>
          <rPr>
            <b/>
            <sz val="9"/>
            <color indexed="81"/>
            <rFont val="Tahoma"/>
            <family val="2"/>
            <charset val="238"/>
          </rPr>
          <t>Tu można dodać wiersze.
Tu môžete pridať riadky.</t>
        </r>
      </text>
    </comment>
    <comment ref="B142" authorId="0">
      <text>
        <r>
          <rPr>
            <b/>
            <sz val="9"/>
            <color indexed="81"/>
            <rFont val="Tahoma"/>
            <family val="2"/>
            <charset val="238"/>
          </rPr>
          <t>Tu można dodać wiersze.
Tu môžete pridať riadky.</t>
        </r>
      </text>
    </comment>
    <comment ref="B146" authorId="0">
      <text>
        <r>
          <rPr>
            <b/>
            <sz val="9"/>
            <color indexed="81"/>
            <rFont val="Tahoma"/>
            <family val="2"/>
            <charset val="238"/>
          </rPr>
          <t>Tu można dodać wiersze.
Tu môžete pridať riadky.</t>
        </r>
      </text>
    </comment>
    <comment ref="B150" authorId="0">
      <text>
        <r>
          <rPr>
            <b/>
            <sz val="9"/>
            <color indexed="81"/>
            <rFont val="Tahoma"/>
            <family val="2"/>
            <charset val="238"/>
          </rPr>
          <t>Tu można dodać wiersze.
Tu môžete pridať riadky.</t>
        </r>
      </text>
    </comment>
    <comment ref="B154" authorId="0">
      <text>
        <r>
          <rPr>
            <b/>
            <sz val="9"/>
            <color indexed="81"/>
            <rFont val="Tahoma"/>
            <family val="2"/>
            <charset val="238"/>
          </rPr>
          <t>Tu można dodać wiersze.
Tu môžete pridať riadky.</t>
        </r>
      </text>
    </comment>
    <comment ref="B158" authorId="0">
      <text>
        <r>
          <rPr>
            <b/>
            <sz val="9"/>
            <color indexed="81"/>
            <rFont val="Tahoma"/>
            <family val="2"/>
            <charset val="238"/>
          </rPr>
          <t>Tu można dodać wiersze.
Tu môžete pridať riadky.</t>
        </r>
      </text>
    </comment>
    <comment ref="B162" authorId="0">
      <text>
        <r>
          <rPr>
            <b/>
            <sz val="9"/>
            <color indexed="81"/>
            <rFont val="Tahoma"/>
            <family val="2"/>
            <charset val="238"/>
          </rPr>
          <t>Tu można dodać wiersze.
Tu môžete pridať riadky.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B42" authorId="0">
      <text>
        <r>
          <rPr>
            <sz val="9"/>
            <color indexed="81"/>
            <rFont val="Tahoma"/>
            <family val="2"/>
            <charset val="238"/>
          </rPr>
          <t>Wartości ujemne („-”) oznaczają, że pojawiły się oszczędności.
Negatívne hodnoty (s označením "-") znamenajú úspory.</t>
        </r>
      </text>
    </comment>
    <comment ref="B44" authorId="0">
      <text>
        <r>
          <rPr>
            <b/>
            <sz val="9"/>
            <color indexed="81"/>
            <rFont val="Tahoma"/>
            <family val="2"/>
            <charset val="238"/>
          </rPr>
          <t>Wartości ujemne („-”) oznaczają, że pojawiły się oszczędności.
Negatívne hodnoty (s označením "-") znamenajú úspory.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B22" authorId="0">
      <text>
        <r>
          <rPr>
            <i/>
            <sz val="9"/>
            <color indexed="81"/>
            <rFont val="Tahoma"/>
            <family val="2"/>
            <charset val="238"/>
          </rPr>
          <t>Marginal Cost of Public Funds</t>
        </r>
        <r>
          <rPr>
            <sz val="9"/>
            <color indexed="81"/>
            <rFont val="Tahoma"/>
            <family val="2"/>
            <charset val="238"/>
          </rPr>
          <t>, Podręcznik CBA 2014, s. 45.
Príručka CBA 2014, s. 45.</t>
        </r>
      </text>
    </comment>
    <comment ref="B27" authorId="0">
      <text>
        <r>
          <rPr>
            <i/>
            <sz val="9"/>
            <color indexed="81"/>
            <rFont val="Tahoma"/>
            <family val="2"/>
            <charset val="238"/>
          </rPr>
          <t>Standard Conversion Factor,</t>
        </r>
        <r>
          <rPr>
            <sz val="9"/>
            <color indexed="81"/>
            <rFont val="Tahoma"/>
            <family val="2"/>
            <charset val="238"/>
          </rPr>
          <t xml:space="preserve">  Podręcznik CBA 2014, s. 46.
Príručka CBA 2014, s. 46.</t>
        </r>
      </text>
    </comment>
    <comment ref="B44" authorId="0">
      <text>
        <r>
          <rPr>
            <b/>
            <sz val="9"/>
            <color indexed="81"/>
            <rFont val="Tahoma"/>
            <family val="2"/>
            <charset val="238"/>
          </rPr>
          <t>Tu można dodać wiersze.
Tu môžete pridať riadky.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238"/>
          </rPr>
          <t>Tu można dodać wiersze.
Tu môžete pridať riadky.</t>
        </r>
      </text>
    </comment>
  </commentList>
</comments>
</file>

<file path=xl/sharedStrings.xml><?xml version="1.0" encoding="utf-8"?>
<sst xmlns="http://schemas.openxmlformats.org/spreadsheetml/2006/main" count="472" uniqueCount="312">
  <si>
    <t>(…)</t>
  </si>
  <si>
    <t>W arkuszu kalkulacyjnym należy zamieścić obliczenia, które stanowiły podstawę oszacowania popytu oraz cen jednostkowych poszczególnych rodzajów usług, wynajmu i sprzedaży. Metoda oszacowania i analizy tych wartości należy do wnioskodawcy / analityka, który opracowuje studium wykonalności danego projektu.</t>
  </si>
  <si>
    <t>EC</t>
  </si>
  <si>
    <t>DIC</t>
  </si>
  <si>
    <t>DNR</t>
  </si>
  <si>
    <t>R</t>
  </si>
  <si>
    <t>Wartość początkowa:</t>
  </si>
  <si>
    <t>Wartość na początek roku:</t>
  </si>
  <si>
    <t>nie</t>
  </si>
  <si>
    <t>Oszczędności (zmniejszenie) kosztów proszę wpisać jako wartość ujemną (ze znakiem "-").</t>
  </si>
  <si>
    <t>FNPV/c</t>
  </si>
  <si>
    <t>6.</t>
  </si>
  <si>
    <t>W arkuszu kalkulacyjnym należy zamieścić obliczenia, które stanowiły podstawę oszacowania poszczególnych korzyści. Metoda oszacowania i analizy tych wartości należy do wnioskodawcy / analityka, który opracowuje studium wykonalności danego projektu.</t>
  </si>
  <si>
    <t>W arkuszu kalkulacyjnym należy zamieścić obliczenia, które stanowiły podstawę oszacowania "wynagrodzeń ukrytych". Metoda oszacowania i analizy tych wartości należy do wnioskodawcy / analityka, który opracowuje studium wykonalności danego projektu.</t>
  </si>
  <si>
    <t>1.</t>
  </si>
  <si>
    <t>2.</t>
  </si>
  <si>
    <t>3.</t>
  </si>
  <si>
    <t>4.</t>
  </si>
  <si>
    <t>5.</t>
  </si>
  <si>
    <r>
      <t xml:space="preserve">Wydatki kwalifikowane:
</t>
    </r>
    <r>
      <rPr>
        <sz val="11"/>
        <color rgb="FFFF0000"/>
        <rFont val="Calibri"/>
        <family val="2"/>
        <charset val="238"/>
        <scheme val="minor"/>
      </rPr>
      <t>Oprávnené výdavky:</t>
    </r>
  </si>
  <si>
    <r>
      <t xml:space="preserve">RAZEM (wydatki kwalifikowane):
</t>
    </r>
    <r>
      <rPr>
        <b/>
        <sz val="11"/>
        <color rgb="FFFF0000"/>
        <rFont val="Calibri"/>
        <family val="2"/>
        <charset val="238"/>
        <scheme val="minor"/>
      </rPr>
      <t>SPOLU (oprávnené výdavky):</t>
    </r>
  </si>
  <si>
    <r>
      <t xml:space="preserve">Wydatki niekwalifikowane:
</t>
    </r>
    <r>
      <rPr>
        <sz val="11"/>
        <color rgb="FFFF0000"/>
        <rFont val="Calibri"/>
        <family val="2"/>
        <charset val="238"/>
        <scheme val="minor"/>
      </rPr>
      <t>Neoprávnené výdavky:</t>
    </r>
  </si>
  <si>
    <r>
      <t xml:space="preserve">RAZEM (wydatki niekwalifikowane):
</t>
    </r>
    <r>
      <rPr>
        <b/>
        <sz val="11"/>
        <color rgb="FFFF0000"/>
        <rFont val="Calibri"/>
        <family val="2"/>
        <charset val="238"/>
        <scheme val="minor"/>
      </rPr>
      <t>SPOLU (neoprávnené výdavky):</t>
    </r>
  </si>
  <si>
    <r>
      <t xml:space="preserve">RAZEM (wydatki całkowite):
</t>
    </r>
    <r>
      <rPr>
        <b/>
        <sz val="11"/>
        <color rgb="FFFF0000"/>
        <rFont val="Calibri"/>
        <family val="2"/>
        <charset val="238"/>
        <scheme val="minor"/>
      </rPr>
      <t>SPOLU (Celkové výdavky):</t>
    </r>
  </si>
  <si>
    <r>
      <t xml:space="preserve">Finansowanie:
</t>
    </r>
    <r>
      <rPr>
        <b/>
        <sz val="11"/>
        <color rgb="FFFF0000"/>
        <rFont val="Calibri"/>
        <family val="2"/>
        <charset val="238"/>
        <scheme val="minor"/>
      </rPr>
      <t>Financovanie:</t>
    </r>
  </si>
  <si>
    <r>
      <t xml:space="preserve">RAZEM:
</t>
    </r>
    <r>
      <rPr>
        <sz val="11"/>
        <color rgb="FFFF0000"/>
        <rFont val="Calibri"/>
        <family val="2"/>
        <charset val="238"/>
        <scheme val="minor"/>
      </rPr>
      <t>SPOLU:</t>
    </r>
  </si>
  <si>
    <r>
      <t xml:space="preserve">Rok:
</t>
    </r>
    <r>
      <rPr>
        <sz val="11"/>
        <color rgb="FFFF0000"/>
        <rFont val="Calibri"/>
        <family val="2"/>
        <charset val="238"/>
        <scheme val="minor"/>
      </rPr>
      <t>Rok:</t>
    </r>
  </si>
  <si>
    <r>
      <t xml:space="preserve">w tym VAT:
</t>
    </r>
    <r>
      <rPr>
        <sz val="11"/>
        <color rgb="FFFF0000"/>
        <rFont val="Calibri"/>
        <family val="2"/>
        <charset val="238"/>
        <scheme val="minor"/>
      </rPr>
      <t>vrátane DPH:</t>
    </r>
  </si>
  <si>
    <t>tj. (EUR):</t>
  </si>
  <si>
    <r>
      <t xml:space="preserve">2. WARTOŚĆ REZYDUALNA
</t>
    </r>
    <r>
      <rPr>
        <b/>
        <u/>
        <sz val="11"/>
        <color rgb="FFFF0000"/>
        <rFont val="Calibri"/>
        <family val="2"/>
        <charset val="238"/>
        <scheme val="minor"/>
      </rPr>
      <t>ZOSTATKOVÁ HODNOTA</t>
    </r>
  </si>
  <si>
    <r>
      <t xml:space="preserve">Obliczenia:
</t>
    </r>
    <r>
      <rPr>
        <sz val="11"/>
        <color rgb="FFFF0000"/>
        <rFont val="Calibri"/>
        <family val="2"/>
        <charset val="238"/>
        <scheme val="minor"/>
      </rPr>
      <t>Výpočty:</t>
    </r>
  </si>
  <si>
    <r>
      <t xml:space="preserve">Roczna amortyzacja:
</t>
    </r>
    <r>
      <rPr>
        <sz val="11"/>
        <color rgb="FFFF0000"/>
        <rFont val="Calibri"/>
        <family val="2"/>
        <charset val="238"/>
        <scheme val="minor"/>
      </rPr>
      <t>Ročné odpisy:</t>
    </r>
  </si>
  <si>
    <r>
      <t xml:space="preserve">Wartość końcowa środków trwałych:
</t>
    </r>
    <r>
      <rPr>
        <b/>
        <sz val="11"/>
        <color rgb="FFFF0000"/>
        <rFont val="Calibri"/>
        <family val="2"/>
        <charset val="238"/>
        <scheme val="minor"/>
      </rPr>
      <t>Zostatková hodnota dlhodobého majetku:</t>
    </r>
  </si>
  <si>
    <r>
      <t xml:space="preserve">Wartość rezydualna (nominalna):
</t>
    </r>
    <r>
      <rPr>
        <b/>
        <sz val="11"/>
        <color rgb="FFFF0000"/>
        <rFont val="Calibri"/>
        <family val="2"/>
        <charset val="238"/>
        <scheme val="minor"/>
      </rPr>
      <t>Zostatková hodnota (nominálna):</t>
    </r>
  </si>
  <si>
    <r>
      <t xml:space="preserve">3. PRZYCHODY
</t>
    </r>
    <r>
      <rPr>
        <b/>
        <u/>
        <sz val="11"/>
        <color rgb="FFFF0000"/>
        <rFont val="Calibri"/>
        <family val="2"/>
        <charset val="238"/>
        <scheme val="minor"/>
      </rPr>
      <t>3. PRÍJMY</t>
    </r>
  </si>
  <si>
    <r>
      <t xml:space="preserve">Usługa 1: …
</t>
    </r>
    <r>
      <rPr>
        <sz val="11"/>
        <color rgb="FFFF0000"/>
        <rFont val="Calibri"/>
        <family val="2"/>
        <charset val="238"/>
        <scheme val="minor"/>
      </rPr>
      <t>Služba 1:...</t>
    </r>
  </si>
  <si>
    <r>
      <t xml:space="preserve">Usługa 3: …
</t>
    </r>
    <r>
      <rPr>
        <sz val="11"/>
        <color rgb="FFFF0000"/>
        <rFont val="Calibri"/>
        <family val="2"/>
        <charset val="238"/>
        <scheme val="minor"/>
      </rPr>
      <t>Služba 3:...</t>
    </r>
  </si>
  <si>
    <r>
      <t xml:space="preserve">Usługa 2: …
</t>
    </r>
    <r>
      <rPr>
        <sz val="11"/>
        <color rgb="FFFF0000"/>
        <rFont val="Calibri"/>
        <family val="2"/>
        <charset val="238"/>
        <scheme val="minor"/>
      </rPr>
      <t>Služba 2:...</t>
    </r>
  </si>
  <si>
    <r>
      <t xml:space="preserve">Cena jednostkowa usługi, biletu:
</t>
    </r>
    <r>
      <rPr>
        <i/>
        <sz val="10"/>
        <color rgb="FFFF0000"/>
        <rFont val="Calibri"/>
        <family val="2"/>
        <charset val="238"/>
        <scheme val="minor"/>
      </rPr>
      <t>Jednotková cena za služby, lístky:</t>
    </r>
  </si>
  <si>
    <r>
      <t xml:space="preserve">Przychód z usługi 1:
</t>
    </r>
    <r>
      <rPr>
        <b/>
        <sz val="11"/>
        <color rgb="FFFF0000"/>
        <rFont val="Calibri"/>
        <family val="2"/>
        <charset val="238"/>
        <scheme val="minor"/>
      </rPr>
      <t>Príjmy zo služieb 1:</t>
    </r>
  </si>
  <si>
    <r>
      <t xml:space="preserve">Przychód z usługi 2:
</t>
    </r>
    <r>
      <rPr>
        <b/>
        <sz val="11"/>
        <color rgb="FFFF0000"/>
        <rFont val="Calibri"/>
        <family val="2"/>
        <charset val="238"/>
        <scheme val="minor"/>
      </rPr>
      <t>Príjmy zo služieb 2:</t>
    </r>
  </si>
  <si>
    <r>
      <t xml:space="preserve">Przychód z usługi 3:
</t>
    </r>
    <r>
      <rPr>
        <b/>
        <sz val="11"/>
        <color rgb="FFFF0000"/>
        <rFont val="Calibri"/>
        <family val="2"/>
        <charset val="238"/>
        <scheme val="minor"/>
      </rPr>
      <t>Príjmy zo služieb 3:</t>
    </r>
  </si>
  <si>
    <r>
      <t xml:space="preserve">Cena jednostkowa:
</t>
    </r>
    <r>
      <rPr>
        <i/>
        <sz val="10"/>
        <color rgb="FFFF0000"/>
        <rFont val="Calibri"/>
        <family val="2"/>
        <charset val="238"/>
        <scheme val="minor"/>
      </rPr>
      <t>Jednotková cena:</t>
    </r>
  </si>
  <si>
    <r>
      <t xml:space="preserve">Przychody z tytułu ….
</t>
    </r>
    <r>
      <rPr>
        <sz val="11"/>
        <color rgb="FFFF0000"/>
        <rFont val="Calibri"/>
        <family val="2"/>
        <charset val="238"/>
        <scheme val="minor"/>
      </rPr>
      <t>Príjmy z ....</t>
    </r>
  </si>
  <si>
    <r>
      <t xml:space="preserve">Razem przychody:
</t>
    </r>
    <r>
      <rPr>
        <b/>
        <sz val="11"/>
        <color rgb="FFFF0000"/>
        <rFont val="Calibri"/>
        <family val="2"/>
        <charset val="238"/>
        <scheme val="minor"/>
      </rPr>
      <t>Celkové príjmy:</t>
    </r>
  </si>
  <si>
    <r>
      <t xml:space="preserve">4. KOSZTY OPERACYJNE
</t>
    </r>
    <r>
      <rPr>
        <b/>
        <u/>
        <sz val="11"/>
        <color rgb="FFFF0000"/>
        <rFont val="Calibri"/>
        <family val="2"/>
        <charset val="238"/>
        <scheme val="minor"/>
      </rPr>
      <t>4. PREVÁDZKOVÉ NÁKLADY</t>
    </r>
  </si>
  <si>
    <r>
      <t xml:space="preserve">Kategoria:
</t>
    </r>
    <r>
      <rPr>
        <sz val="11"/>
        <color rgb="FFFF0000"/>
        <rFont val="Calibri"/>
        <family val="2"/>
        <charset val="238"/>
        <scheme val="minor"/>
      </rPr>
      <t>Kategória:</t>
    </r>
  </si>
  <si>
    <r>
      <t xml:space="preserve">KOSZTY MATERIAŁÓW:
</t>
    </r>
    <r>
      <rPr>
        <b/>
        <sz val="11"/>
        <color rgb="FFFF0000"/>
        <rFont val="Calibri"/>
        <family val="2"/>
        <charset val="238"/>
        <scheme val="minor"/>
      </rPr>
      <t>MATERIÁLOVÉ NÁKLADY:</t>
    </r>
  </si>
  <si>
    <r>
      <t xml:space="preserve">WYNAGRODZENIA I POCHODNE:
</t>
    </r>
    <r>
      <rPr>
        <b/>
        <sz val="11"/>
        <color rgb="FFFF0000"/>
        <rFont val="Calibri"/>
        <family val="2"/>
        <charset val="238"/>
        <scheme val="minor"/>
      </rPr>
      <t>PERSONÁLNE NÁKLADY:</t>
    </r>
  </si>
  <si>
    <r>
      <t xml:space="preserve">KOSZTY UBEZPIECZEŃ:
</t>
    </r>
    <r>
      <rPr>
        <b/>
        <sz val="11"/>
        <color rgb="FFFF0000"/>
        <rFont val="Calibri"/>
        <family val="2"/>
        <charset val="238"/>
        <scheme val="minor"/>
      </rPr>
      <t>NÁKLADY NA POISTENIE:</t>
    </r>
  </si>
  <si>
    <r>
      <t xml:space="preserve">OPŁATY:
</t>
    </r>
    <r>
      <rPr>
        <b/>
        <sz val="11"/>
        <color rgb="FFFF0000"/>
        <rFont val="Calibri"/>
        <family val="2"/>
        <charset val="238"/>
        <scheme val="minor"/>
      </rPr>
      <t>POPLATKY:</t>
    </r>
  </si>
  <si>
    <r>
      <t xml:space="preserve">KOSZTY STAŁE:
</t>
    </r>
    <r>
      <rPr>
        <b/>
        <sz val="11"/>
        <color rgb="FFFF0000"/>
        <rFont val="Calibri"/>
        <family val="2"/>
        <charset val="238"/>
        <scheme val="minor"/>
      </rPr>
      <t>FIXNÉ NÁKLADY:</t>
    </r>
  </si>
  <si>
    <r>
      <t xml:space="preserve">POZOSTAŁE KOSZTY OPERACYJNE:
</t>
    </r>
    <r>
      <rPr>
        <b/>
        <sz val="11"/>
        <color rgb="FFFF0000"/>
        <rFont val="Calibri"/>
        <family val="2"/>
        <charset val="238"/>
        <scheme val="minor"/>
      </rPr>
      <t>OSTATNÉ PREVÁDZKOVÉ NÁKLADY:</t>
    </r>
  </si>
  <si>
    <r>
      <t xml:space="preserve">Część operacyjna:
</t>
    </r>
    <r>
      <rPr>
        <b/>
        <sz val="11"/>
        <color rgb="FFFF0000"/>
        <rFont val="Calibri"/>
        <family val="2"/>
        <charset val="238"/>
        <scheme val="minor"/>
      </rPr>
      <t>Prevádzková časť:</t>
    </r>
  </si>
  <si>
    <r>
      <t xml:space="preserve">Część finansowa:
</t>
    </r>
    <r>
      <rPr>
        <b/>
        <sz val="11"/>
        <color rgb="FFFF0000"/>
        <rFont val="Calibri"/>
        <family val="2"/>
        <charset val="238"/>
        <scheme val="minor"/>
      </rPr>
      <t>Finančná časť:</t>
    </r>
  </si>
  <si>
    <r>
      <t xml:space="preserve">Przychody operacyjne:
</t>
    </r>
    <r>
      <rPr>
        <sz val="11"/>
        <color rgb="FFFF0000"/>
        <rFont val="Calibri"/>
        <family val="2"/>
        <charset val="238"/>
        <scheme val="minor"/>
      </rPr>
      <t>Prevádzkové príjmy:</t>
    </r>
  </si>
  <si>
    <r>
      <t xml:space="preserve">Koszty operacyjne:
</t>
    </r>
    <r>
      <rPr>
        <sz val="11"/>
        <color rgb="FFFF0000"/>
        <rFont val="Calibri"/>
        <family val="2"/>
        <charset val="238"/>
        <scheme val="minor"/>
      </rPr>
      <t>Prevádzkové náklady:</t>
    </r>
  </si>
  <si>
    <r>
      <t xml:space="preserve">Razem przepływy operacyjne:
</t>
    </r>
    <r>
      <rPr>
        <b/>
        <sz val="11"/>
        <color rgb="FFFF0000"/>
        <rFont val="Calibri"/>
        <family val="2"/>
        <charset val="238"/>
        <scheme val="minor"/>
      </rPr>
      <t>Celkové prevádzkové peňažné toky:</t>
    </r>
  </si>
  <si>
    <t>tak/áno</t>
  </si>
  <si>
    <r>
      <t xml:space="preserve">Razem przepływy inwestycyjne:
</t>
    </r>
    <r>
      <rPr>
        <b/>
        <sz val="11"/>
        <color rgb="FFFF0000"/>
        <rFont val="Calibri"/>
        <family val="2"/>
        <charset val="238"/>
        <scheme val="minor"/>
      </rPr>
      <t>Celkové investičné toky:</t>
    </r>
  </si>
  <si>
    <r>
      <t xml:space="preserve">Wkład własny:
</t>
    </r>
    <r>
      <rPr>
        <sz val="11"/>
        <color rgb="FFFF0000"/>
        <rFont val="Calibri"/>
        <family val="2"/>
        <charset val="238"/>
        <scheme val="minor"/>
      </rPr>
      <t>Vlastný vklad:</t>
    </r>
  </si>
  <si>
    <r>
      <t xml:space="preserve">Spłata kredytu i odsetek:
</t>
    </r>
    <r>
      <rPr>
        <sz val="11"/>
        <color rgb="FFFF0000"/>
        <rFont val="Calibri"/>
        <family val="2"/>
        <charset val="238"/>
        <scheme val="minor"/>
      </rPr>
      <t>Splácanie úveru a úrokov:</t>
    </r>
  </si>
  <si>
    <r>
      <t xml:space="preserve">Środki na funkcjonowanie projektu:
</t>
    </r>
    <r>
      <rPr>
        <sz val="11"/>
        <color rgb="FFFF0000"/>
        <rFont val="Calibri"/>
        <family val="2"/>
        <charset val="238"/>
        <scheme val="minor"/>
      </rPr>
      <t>Prostriedky na prevádzku projektu:</t>
    </r>
  </si>
  <si>
    <r>
      <t xml:space="preserve">- inne
</t>
    </r>
    <r>
      <rPr>
        <i/>
        <sz val="11"/>
        <color rgb="FFFF0000"/>
        <rFont val="Calibri"/>
        <family val="2"/>
        <charset val="238"/>
        <scheme val="minor"/>
      </rPr>
      <t>- ďalšie</t>
    </r>
  </si>
  <si>
    <r>
      <t xml:space="preserve">Zdyskontowane wydatki inwestycyjne:
</t>
    </r>
    <r>
      <rPr>
        <sz val="11"/>
        <color rgb="FFFF0000"/>
        <rFont val="Calibri"/>
        <family val="2"/>
        <charset val="238"/>
        <scheme val="minor"/>
      </rPr>
      <t>Diskontované investičné výdavky:</t>
    </r>
  </si>
  <si>
    <r>
      <t xml:space="preserve">Koszty kwalifikowane:
</t>
    </r>
    <r>
      <rPr>
        <sz val="11"/>
        <color rgb="FFFF0000"/>
        <rFont val="Calibri"/>
        <family val="2"/>
        <charset val="238"/>
        <scheme val="minor"/>
      </rPr>
      <t>Oprávnené výdavky:</t>
    </r>
  </si>
  <si>
    <r>
      <t xml:space="preserve">lat.
</t>
    </r>
    <r>
      <rPr>
        <sz val="11"/>
        <color rgb="FFFF0000"/>
        <rFont val="Calibri"/>
        <family val="2"/>
        <charset val="238"/>
        <scheme val="minor"/>
      </rPr>
      <t>rokov.</t>
    </r>
  </si>
  <si>
    <r>
      <t xml:space="preserve">Wkład własny partnerów:
</t>
    </r>
    <r>
      <rPr>
        <sz val="11"/>
        <color rgb="FFFF0000"/>
        <rFont val="Calibri"/>
        <family val="2"/>
        <charset val="238"/>
        <scheme val="minor"/>
      </rPr>
      <t>Vlastné prostriedky partnerov:</t>
    </r>
  </si>
  <si>
    <r>
      <t xml:space="preserve">Wartość rezydualna:
</t>
    </r>
    <r>
      <rPr>
        <sz val="11"/>
        <color rgb="FFFF0000"/>
        <rFont val="Calibri"/>
        <family val="2"/>
        <charset val="238"/>
        <scheme val="minor"/>
      </rPr>
      <t>Zostatková hodnota:</t>
    </r>
  </si>
  <si>
    <r>
      <t xml:space="preserve">Przepływy razem:
</t>
    </r>
    <r>
      <rPr>
        <sz val="11"/>
        <color rgb="FFFF0000"/>
        <rFont val="Calibri"/>
        <family val="2"/>
        <charset val="238"/>
        <scheme val="minor"/>
      </rPr>
      <t>Celkové peňažné toky:</t>
    </r>
  </si>
  <si>
    <r>
      <t xml:space="preserve">Stopa dyskontowa:
</t>
    </r>
    <r>
      <rPr>
        <sz val="11"/>
        <color rgb="FFFF0000"/>
        <rFont val="Calibri"/>
        <family val="2"/>
        <charset val="238"/>
        <scheme val="minor"/>
      </rPr>
      <t>Diskontná miera:</t>
    </r>
  </si>
  <si>
    <r>
      <t xml:space="preserve">Współczynnik dyskonta:
</t>
    </r>
    <r>
      <rPr>
        <sz val="11"/>
        <color rgb="FFFF0000"/>
        <rFont val="Calibri"/>
        <family val="2"/>
        <charset val="238"/>
        <scheme val="minor"/>
      </rPr>
      <t>Diskontný faktor:</t>
    </r>
  </si>
  <si>
    <r>
      <t xml:space="preserve">Rok (n+)
</t>
    </r>
    <r>
      <rPr>
        <sz val="11"/>
        <color rgb="FFFF0000"/>
        <rFont val="Calibri"/>
        <family val="2"/>
        <charset val="238"/>
        <scheme val="minor"/>
      </rPr>
      <t>Rok (n+)</t>
    </r>
  </si>
  <si>
    <r>
      <t xml:space="preserve">Lata analizy:
</t>
    </r>
    <r>
      <rPr>
        <sz val="11"/>
        <color rgb="FFFF0000"/>
        <rFont val="Calibri"/>
        <family val="2"/>
        <charset val="238"/>
        <scheme val="minor"/>
      </rPr>
      <t>Roky analýzy:</t>
    </r>
  </si>
  <si>
    <r>
      <t xml:space="preserve">5. UPROSZCZONY RACHUNEK PRZEPŁYWÓW PIENIĘŻNYCH
</t>
    </r>
    <r>
      <rPr>
        <b/>
        <u/>
        <sz val="11"/>
        <color rgb="FFFF0000"/>
        <rFont val="Calibri"/>
        <family val="2"/>
        <charset val="238"/>
        <scheme val="minor"/>
      </rPr>
      <t>5. ZJEDNODUŠENÝ VÝKAZ PEŇAŽNÝCH TOKOV</t>
    </r>
  </si>
  <si>
    <r>
      <t xml:space="preserve">2. Obliczenie FNPV/C:
</t>
    </r>
    <r>
      <rPr>
        <b/>
        <u/>
        <sz val="11"/>
        <color rgb="FFFF0000"/>
        <rFont val="Calibri"/>
        <family val="2"/>
        <charset val="238"/>
        <scheme val="minor"/>
      </rPr>
      <t>2. Kalkulácie FNPV/C:</t>
    </r>
  </si>
  <si>
    <r>
      <t xml:space="preserve">4. Obliczenie FNPV/K:
</t>
    </r>
    <r>
      <rPr>
        <b/>
        <u/>
        <sz val="11"/>
        <color rgb="FFFF0000"/>
        <rFont val="Calibri"/>
        <family val="2"/>
        <charset val="238"/>
        <scheme val="minor"/>
      </rPr>
      <t>4. Kalkulácie FNPV/K:</t>
    </r>
  </si>
  <si>
    <r>
      <t xml:space="preserve">Kredyty i odsetki:
</t>
    </r>
    <r>
      <rPr>
        <sz val="11"/>
        <color rgb="FFFF0000"/>
        <rFont val="Calibri"/>
        <family val="2"/>
        <charset val="238"/>
        <scheme val="minor"/>
      </rPr>
      <t>Úvery a úroky:</t>
    </r>
  </si>
  <si>
    <r>
      <t xml:space="preserve">- VAT
</t>
    </r>
    <r>
      <rPr>
        <sz val="11"/>
        <color rgb="FFFF0000"/>
        <rFont val="Calibri"/>
        <family val="2"/>
        <charset val="238"/>
        <scheme val="minor"/>
      </rPr>
      <t>- DPH</t>
    </r>
  </si>
  <si>
    <r>
      <t xml:space="preserve">Przychody
</t>
    </r>
    <r>
      <rPr>
        <sz val="11"/>
        <color rgb="FFFF0000"/>
        <rFont val="Calibri"/>
        <family val="2"/>
        <charset val="238"/>
        <scheme val="minor"/>
      </rPr>
      <t>Príjmy</t>
    </r>
  </si>
  <si>
    <r>
      <t xml:space="preserve">Wskaźnik korekty MCFP:
</t>
    </r>
    <r>
      <rPr>
        <sz val="11"/>
        <color rgb="FFFF0000"/>
        <rFont val="Calibri"/>
        <family val="2"/>
        <charset val="238"/>
        <scheme val="minor"/>
      </rPr>
      <t>Konverzný faktor MCFP:</t>
    </r>
  </si>
  <si>
    <r>
      <t xml:space="preserve">Standardowy współczynnik konwersji:
</t>
    </r>
    <r>
      <rPr>
        <sz val="11"/>
        <color rgb="FFFF0000"/>
        <rFont val="Calibri"/>
        <family val="2"/>
        <charset val="238"/>
        <scheme val="minor"/>
      </rPr>
      <t>Konverzný faktor:</t>
    </r>
  </si>
  <si>
    <r>
      <t xml:space="preserve">Razem:
</t>
    </r>
    <r>
      <rPr>
        <b/>
        <sz val="11"/>
        <color rgb="FFFF0000"/>
        <rFont val="Calibri"/>
        <family val="2"/>
        <charset val="238"/>
        <scheme val="minor"/>
      </rPr>
      <t>Spolu:</t>
    </r>
  </si>
  <si>
    <r>
      <t xml:space="preserve">Czynniki finansowe po przekształceniach:
</t>
    </r>
    <r>
      <rPr>
        <b/>
        <sz val="11"/>
        <color rgb="FFFF0000"/>
        <rFont val="Calibri"/>
        <family val="2"/>
        <charset val="238"/>
        <scheme val="minor"/>
      </rPr>
      <t>Finančné faktory po zmenách:</t>
    </r>
  </si>
  <si>
    <r>
      <t xml:space="preserve">Korzyści …
</t>
    </r>
    <r>
      <rPr>
        <sz val="11"/>
        <color rgb="FFFF0000"/>
        <rFont val="Calibri"/>
        <family val="2"/>
        <charset val="238"/>
        <scheme val="minor"/>
      </rPr>
      <t>Prínosy ...</t>
    </r>
  </si>
  <si>
    <r>
      <t xml:space="preserve">Koszty …
</t>
    </r>
    <r>
      <rPr>
        <sz val="11"/>
        <color rgb="FFFF0000"/>
        <rFont val="Calibri"/>
        <family val="2"/>
        <charset val="238"/>
        <scheme val="minor"/>
      </rPr>
      <t>Náklady ...</t>
    </r>
  </si>
  <si>
    <r>
      <t xml:space="preserve">4. Ekonomiczna wartość rezydualna
</t>
    </r>
    <r>
      <rPr>
        <b/>
        <u/>
        <sz val="11"/>
        <color rgb="FFFF0000"/>
        <rFont val="Calibri"/>
        <family val="2"/>
        <charset val="238"/>
        <scheme val="minor"/>
      </rPr>
      <t xml:space="preserve">4. Ekonomická zostatková hodnota </t>
    </r>
  </si>
  <si>
    <r>
      <t xml:space="preserve">5. Analiza wskaźników ekonomicznych
</t>
    </r>
    <r>
      <rPr>
        <b/>
        <u/>
        <sz val="11"/>
        <color rgb="FFFF0000"/>
        <rFont val="Calibri"/>
        <family val="2"/>
        <charset val="238"/>
        <scheme val="minor"/>
      </rPr>
      <t>5. Analýza ekonomických ukazovateľov</t>
    </r>
  </si>
  <si>
    <r>
      <t xml:space="preserve">Przepływy ekonomiczne inwestycji:
</t>
    </r>
    <r>
      <rPr>
        <b/>
        <sz val="11"/>
        <color rgb="FFFF0000"/>
        <rFont val="Calibri"/>
        <family val="2"/>
        <charset val="238"/>
        <scheme val="minor"/>
      </rPr>
      <t>Ekonomický výsledok investície:</t>
    </r>
  </si>
  <si>
    <r>
      <t xml:space="preserve">Korzyści ekonomiczne
</t>
    </r>
    <r>
      <rPr>
        <b/>
        <sz val="11"/>
        <color rgb="FFFF0000"/>
        <rFont val="Calibri"/>
        <family val="2"/>
        <charset val="238"/>
        <scheme val="minor"/>
      </rPr>
      <t>Ekonomické prínosy</t>
    </r>
  </si>
  <si>
    <r>
      <t xml:space="preserve">Wskaźnik B/C:
</t>
    </r>
    <r>
      <rPr>
        <b/>
        <sz val="11"/>
        <color rgb="FFFF0000"/>
        <rFont val="Calibri"/>
        <family val="2"/>
        <charset val="238"/>
        <scheme val="minor"/>
      </rPr>
      <t>Ukazovateľ  B/C:</t>
    </r>
  </si>
  <si>
    <r>
      <t xml:space="preserve">3. Efekty zewnętrzne
</t>
    </r>
    <r>
      <rPr>
        <b/>
        <u/>
        <sz val="11"/>
        <color rgb="FFFF0000"/>
        <rFont val="Calibri"/>
        <family val="2"/>
        <charset val="238"/>
        <scheme val="minor"/>
      </rPr>
      <t>3. Vonkajšie činitele</t>
    </r>
  </si>
  <si>
    <r>
      <t xml:space="preserve">3.1. Ekonomiczne korzyści zewnętrzne
</t>
    </r>
    <r>
      <rPr>
        <b/>
        <sz val="11"/>
        <color rgb="FFFF0000"/>
        <rFont val="Calibri"/>
        <family val="2"/>
        <charset val="238"/>
        <scheme val="minor"/>
      </rPr>
      <t>3.1 Vonkajšie ekonomické prínosy</t>
    </r>
  </si>
  <si>
    <r>
      <t xml:space="preserve">Długookresowe korzyści ekonomiczne - wartość rezydualna:
</t>
    </r>
    <r>
      <rPr>
        <sz val="11"/>
        <color rgb="FFFF0000"/>
        <rFont val="Calibri"/>
        <family val="2"/>
        <charset val="238"/>
        <scheme val="minor"/>
      </rPr>
      <t>Dlhodobé ekonomické prínosy - zostatková hodnota:</t>
    </r>
  </si>
  <si>
    <r>
      <t xml:space="preserve">Zmiana
</t>
    </r>
    <r>
      <rPr>
        <sz val="11"/>
        <color rgb="FFFF0000"/>
        <rFont val="Calibri"/>
        <family val="2"/>
        <charset val="238"/>
        <scheme val="minor"/>
      </rPr>
      <t>Zmena</t>
    </r>
  </si>
  <si>
    <r>
      <t xml:space="preserve">kosztów operacyjnych:
</t>
    </r>
    <r>
      <rPr>
        <sz val="11"/>
        <color rgb="FFFF0000"/>
        <rFont val="Calibri"/>
        <family val="2"/>
        <charset val="238"/>
        <scheme val="minor"/>
      </rPr>
      <t>prevádzkových nákladov:</t>
    </r>
  </si>
  <si>
    <r>
      <t xml:space="preserve">(+/- wartość bazowa)
</t>
    </r>
    <r>
      <rPr>
        <sz val="11"/>
        <color rgb="FFFF0000"/>
        <rFont val="Calibri"/>
        <family val="2"/>
        <charset val="238"/>
        <scheme val="minor"/>
      </rPr>
      <t>(+/- východisková hodnota)</t>
    </r>
  </si>
  <si>
    <r>
      <t xml:space="preserve">wartość bazowa
</t>
    </r>
    <r>
      <rPr>
        <sz val="11"/>
        <color rgb="FFFF0000"/>
        <rFont val="Calibri"/>
        <family val="2"/>
        <charset val="238"/>
        <scheme val="minor"/>
      </rPr>
      <t>východisková hodnota</t>
    </r>
  </si>
  <si>
    <r>
      <t xml:space="preserve">wzrost kosztów
</t>
    </r>
    <r>
      <rPr>
        <sz val="11"/>
        <color rgb="FFFF0000"/>
        <rFont val="Calibri"/>
        <family val="2"/>
        <charset val="238"/>
        <scheme val="minor"/>
      </rPr>
      <t>nárast prevádzkových nákladov</t>
    </r>
  </si>
  <si>
    <r>
      <t xml:space="preserve">spadek kosztów
</t>
    </r>
    <r>
      <rPr>
        <sz val="11"/>
        <color rgb="FFFF0000"/>
        <rFont val="Calibri"/>
        <family val="2"/>
        <charset val="238"/>
        <scheme val="minor"/>
      </rPr>
      <t>pokles prevádzkových nákladov</t>
    </r>
  </si>
  <si>
    <r>
      <t xml:space="preserve">Zmiana:
</t>
    </r>
    <r>
      <rPr>
        <sz val="11"/>
        <color rgb="FFFF0000"/>
        <rFont val="Calibri"/>
        <family val="2"/>
        <charset val="238"/>
        <scheme val="minor"/>
      </rPr>
      <t>Zmena:</t>
    </r>
  </si>
  <si>
    <r>
      <rPr>
        <sz val="11"/>
        <color theme="3" tint="0.59999389629810485"/>
        <rFont val="Calibri"/>
        <family val="2"/>
        <charset val="238"/>
      </rPr>
      <t xml:space="preserve">wzrost nakładów → CF
</t>
    </r>
    <r>
      <rPr>
        <sz val="11"/>
        <color theme="3" tint="0.39997558519241921"/>
        <rFont val="Calibri"/>
        <family val="2"/>
        <charset val="238"/>
      </rPr>
      <t>nárast investičných nákladov → CF</t>
    </r>
  </si>
  <si>
    <r>
      <rPr>
        <sz val="11"/>
        <color theme="3" tint="0.59999389629810485"/>
        <rFont val="Calibri"/>
        <family val="2"/>
        <charset val="238"/>
      </rPr>
      <t xml:space="preserve">spadek nakładów → CF
</t>
    </r>
    <r>
      <rPr>
        <sz val="11"/>
        <color theme="3" tint="0.39997558519241921"/>
        <rFont val="Calibri"/>
        <family val="2"/>
        <charset val="238"/>
      </rPr>
      <t>pokles investičných nákladov → CF</t>
    </r>
  </si>
  <si>
    <r>
      <t xml:space="preserve">spadek nakładów → CF
</t>
    </r>
    <r>
      <rPr>
        <sz val="11"/>
        <color theme="3" tint="0.39997558519241921"/>
        <rFont val="Calibri"/>
        <family val="2"/>
        <charset val="238"/>
      </rPr>
      <t>pokles investičných nákladov → CF</t>
    </r>
  </si>
  <si>
    <r>
      <t xml:space="preserve">spadek przychodów i wr → CF
</t>
    </r>
    <r>
      <rPr>
        <sz val="11"/>
        <color theme="3" tint="0.39997558519241921"/>
        <rFont val="Calibri"/>
        <family val="2"/>
        <charset val="238"/>
      </rPr>
      <t>pokles príjmov a zostatkovej hodnoty → CF</t>
    </r>
  </si>
  <si>
    <r>
      <t xml:space="preserve">1. Obliczenie luki w finansowaniu i poziomu dofinansowania
</t>
    </r>
    <r>
      <rPr>
        <b/>
        <u/>
        <sz val="11"/>
        <color rgb="FFFF0000"/>
        <rFont val="Calibri"/>
        <family val="2"/>
        <charset val="238"/>
        <scheme val="minor"/>
      </rPr>
      <t>1. Výpočet finančnej medzery a miery dofinancovania</t>
    </r>
  </si>
  <si>
    <r>
      <t xml:space="preserve">Przychody i wpływy operacyjne:
</t>
    </r>
    <r>
      <rPr>
        <sz val="11"/>
        <color rgb="FFFF0000"/>
        <rFont val="Calibri"/>
        <family val="2"/>
        <charset val="238"/>
        <scheme val="minor"/>
      </rPr>
      <t>Prevádzkové príjmy a výnosy:</t>
    </r>
  </si>
  <si>
    <r>
      <t xml:space="preserve">Dotacje i subwencje:
</t>
    </r>
    <r>
      <rPr>
        <sz val="11"/>
        <color rgb="FFFF0000"/>
        <rFont val="Calibri"/>
        <family val="2"/>
        <charset val="238"/>
        <scheme val="minor"/>
      </rPr>
      <t>Granty a dotácie:</t>
    </r>
  </si>
  <si>
    <r>
      <t xml:space="preserve">Wpływy finansowe:
</t>
    </r>
    <r>
      <rPr>
        <sz val="11"/>
        <color rgb="FFFF0000"/>
        <rFont val="Calibri"/>
        <family val="2"/>
        <charset val="238"/>
        <scheme val="minor"/>
      </rPr>
      <t>Finančné príjmy:</t>
    </r>
  </si>
  <si>
    <r>
      <t xml:space="preserve">Inne wpływy:
</t>
    </r>
    <r>
      <rPr>
        <sz val="11"/>
        <color rgb="FFFF0000"/>
        <rFont val="Calibri"/>
        <family val="2"/>
        <charset val="238"/>
        <scheme val="minor"/>
      </rPr>
      <t>Ostatné príjmy:</t>
    </r>
  </si>
  <si>
    <r>
      <t xml:space="preserve">Wydatki operacyjne (bez amortyzacji):
</t>
    </r>
    <r>
      <rPr>
        <sz val="11"/>
        <color rgb="FFFF0000"/>
        <rFont val="Calibri"/>
        <family val="2"/>
        <charset val="238"/>
        <scheme val="minor"/>
      </rPr>
      <t>Prevádzkové výdavky (bez odpisov):</t>
    </r>
  </si>
  <si>
    <r>
      <t xml:space="preserve">Wydatki majątkowe:
</t>
    </r>
    <r>
      <rPr>
        <sz val="11"/>
        <color rgb="FFFF0000"/>
        <rFont val="Calibri"/>
        <family val="2"/>
        <charset val="238"/>
        <scheme val="minor"/>
      </rPr>
      <t>Kapitálové výdavky:</t>
    </r>
  </si>
  <si>
    <r>
      <t xml:space="preserve">Dywidendy:
</t>
    </r>
    <r>
      <rPr>
        <sz val="11"/>
        <color rgb="FFFF0000"/>
        <rFont val="Calibri"/>
        <family val="2"/>
        <charset val="238"/>
        <scheme val="minor"/>
      </rPr>
      <t>Dividendy:</t>
    </r>
  </si>
  <si>
    <r>
      <t xml:space="preserve">Dotacje:
</t>
    </r>
    <r>
      <rPr>
        <sz val="11"/>
        <color rgb="FFFF0000"/>
        <rFont val="Calibri"/>
        <family val="2"/>
        <charset val="238"/>
        <scheme val="minor"/>
      </rPr>
      <t>Dotácie:</t>
    </r>
  </si>
  <si>
    <r>
      <t xml:space="preserve">Wpływy wynikające z realizacji inwestycji:
</t>
    </r>
    <r>
      <rPr>
        <b/>
        <sz val="11"/>
        <color rgb="FFFF0000"/>
        <rFont val="Calibri"/>
        <family val="2"/>
        <charset val="238"/>
        <scheme val="minor"/>
      </rPr>
      <t>Príjmy vyplývajúce z realizácie investície:</t>
    </r>
  </si>
  <si>
    <r>
      <t xml:space="preserve">Wydatki wynikające z realizacji inwestycji:
</t>
    </r>
    <r>
      <rPr>
        <b/>
        <sz val="11"/>
        <color rgb="FFFF0000"/>
        <rFont val="Calibri"/>
        <family val="2"/>
        <charset val="238"/>
        <scheme val="minor"/>
      </rPr>
      <t>Výdavky vyplývajúce z realizácie investície:</t>
    </r>
  </si>
  <si>
    <r>
      <t xml:space="preserve">Dofinansowanie, zgodnie z wyliczeniem luki w finansowaniu może wynosić max.:
</t>
    </r>
    <r>
      <rPr>
        <sz val="11"/>
        <color rgb="FFFF0000"/>
        <rFont val="Calibri"/>
        <family val="2"/>
        <charset val="238"/>
        <scheme val="minor"/>
      </rPr>
      <t>Financovanie v súlade s výpočtom medzery vo financovaní môže byť max.:</t>
    </r>
  </si>
  <si>
    <t>Amortyzacja, która dotyczy produktów inwestycji, nie stanowi wydatku pieniężnego, gdyż wydatek przedstawiany jest w części inwestycyjnej rachunku przepływów pieniężnych. Zgodnie z metodą DCF amortyzacji nie uwzględnia się w obliczeniach wskaźników dyskontowych.</t>
  </si>
  <si>
    <t>Odpisy týkajúce sa výstupov investície netvoria peňažné výdavky, pretože výdavok je uvedený v investičnej časti výkazu peňažných tokov. V súlade s metódou DCF sa odpisy nezohľadňujú pri výpočte diskontných faktorov.</t>
  </si>
  <si>
    <t>Wiersze w arkuszu  należy odpowiednio powielić, jeśli potrzeba.</t>
  </si>
  <si>
    <r>
      <t xml:space="preserve">Popyt (liczba jednostek):
</t>
    </r>
    <r>
      <rPr>
        <i/>
        <sz val="10"/>
        <color rgb="FFFF0000"/>
        <rFont val="Calibri"/>
        <family val="2"/>
        <charset val="238"/>
        <scheme val="minor"/>
      </rPr>
      <t>Dopyt (počet jednotiek):</t>
    </r>
  </si>
  <si>
    <t>Kalkulacja zużycia środków trwałych służy ustaleniu przewidywanego okresu ich przydatności. Amortyzacja nie jest uwzględniana przy wyliczaniu wskaźników dyskontowych.</t>
  </si>
  <si>
    <r>
      <t xml:space="preserve">Wartość końcowa środka 1:
</t>
    </r>
    <r>
      <rPr>
        <b/>
        <sz val="11"/>
        <color rgb="FFFF0000"/>
        <rFont val="Calibri"/>
        <family val="2"/>
        <charset val="238"/>
        <scheme val="minor"/>
      </rPr>
      <t>Konečná hodnota majetku 1:</t>
    </r>
  </si>
  <si>
    <r>
      <t xml:space="preserve">Wartość końcowa środka 2:
</t>
    </r>
    <r>
      <rPr>
        <b/>
        <sz val="11"/>
        <color rgb="FFFF0000"/>
        <rFont val="Calibri"/>
        <family val="2"/>
        <charset val="238"/>
        <scheme val="minor"/>
      </rPr>
      <t>Konečná hodnota majetku 2:</t>
    </r>
  </si>
  <si>
    <r>
      <t xml:space="preserve">Wartość końcowa środka 3:
</t>
    </r>
    <r>
      <rPr>
        <b/>
        <sz val="11"/>
        <color rgb="FFFF0000"/>
        <rFont val="Calibri"/>
        <family val="2"/>
        <charset val="238"/>
        <scheme val="minor"/>
      </rPr>
      <t>Konečná hodnota majetku 3:</t>
    </r>
  </si>
  <si>
    <r>
      <t xml:space="preserve">Wartość środka trwałego 3 na koniec roku:
</t>
    </r>
    <r>
      <rPr>
        <sz val="11"/>
        <color rgb="FFFF0000"/>
        <rFont val="Calibri"/>
        <family val="2"/>
        <charset val="238"/>
        <scheme val="minor"/>
      </rPr>
      <t>Hodnota dlhodobého majetku 3 na konci roka:</t>
    </r>
  </si>
  <si>
    <r>
      <t xml:space="preserve">Wartość środka trwałego 2 na koniec roku:
</t>
    </r>
    <r>
      <rPr>
        <sz val="11"/>
        <color rgb="FFFF0000"/>
        <rFont val="Calibri"/>
        <family val="2"/>
        <charset val="238"/>
        <scheme val="minor"/>
      </rPr>
      <t>Hodnota dlhodobého majetku 2 na konci roka:</t>
    </r>
  </si>
  <si>
    <r>
      <t xml:space="preserve">Wartość środka trwałego 1 na koniec roku:
</t>
    </r>
    <r>
      <rPr>
        <sz val="11"/>
        <color rgb="FFFF0000"/>
        <rFont val="Calibri"/>
        <family val="2"/>
        <charset val="238"/>
        <scheme val="minor"/>
      </rPr>
      <t>Hodnota dlhodobého majetku 1 na konci roka:</t>
    </r>
  </si>
  <si>
    <r>
      <t xml:space="preserve">Przychód z wynajmu:
</t>
    </r>
    <r>
      <rPr>
        <b/>
        <sz val="11"/>
        <color rgb="FFFF0000"/>
        <rFont val="Calibri"/>
        <family val="2"/>
        <charset val="238"/>
        <scheme val="minor"/>
      </rPr>
      <t>Príjmy z prenájmu:</t>
    </r>
  </si>
  <si>
    <r>
      <t xml:space="preserve">Przychód z ….:
</t>
    </r>
    <r>
      <rPr>
        <b/>
        <sz val="11"/>
        <color rgb="FFFF0000"/>
        <rFont val="Calibri"/>
        <family val="2"/>
        <charset val="238"/>
        <scheme val="minor"/>
      </rPr>
      <t>Príjmy z ....:</t>
    </r>
  </si>
  <si>
    <t>W arkuszu kalkulacyjnym należy zamieścić obliczenia, które stanowiły podstawę oszacowania wartości poszczególnych kategorii kosztów. Oszacowanie tych wartości należy do wnioskodawcy / analityka, który opracowuje studium wykonalności inwestycji.</t>
  </si>
  <si>
    <t>W arkuszu kalkulacyjnym należy zamieścić obliczenia, które stanowiły podstawę oszacowania poszczególnych kosztów. Metoda oszacowania i analizy tych wartości należy do wnioskodawcy / analityka, który opracowuje studium wykonalności danego projektu.</t>
  </si>
  <si>
    <r>
      <t xml:space="preserve">CF bazowy
</t>
    </r>
    <r>
      <rPr>
        <sz val="11"/>
        <color theme="3" tint="0.39997558519241921"/>
        <rFont val="Calibri"/>
        <family val="2"/>
        <charset val="238"/>
        <scheme val="minor"/>
      </rPr>
      <t>Primárny CF</t>
    </r>
  </si>
  <si>
    <t>7.</t>
  </si>
  <si>
    <r>
      <t xml:space="preserve">Oszczędności uwzględnione w analizie luki finansowej (jak przychody):
</t>
    </r>
    <r>
      <rPr>
        <sz val="11"/>
        <color rgb="FFFF0000"/>
        <rFont val="Calibri"/>
        <family val="2"/>
        <charset val="238"/>
        <scheme val="minor"/>
      </rPr>
      <t>Úspory zohľadnené v analýze finančnej medzery (ako príjmy):</t>
    </r>
  </si>
  <si>
    <r>
      <t xml:space="preserve">Obliczenia:
</t>
    </r>
    <r>
      <rPr>
        <sz val="11"/>
        <color rgb="FFFF0000"/>
        <rFont val="Calibri"/>
        <family val="2"/>
        <charset val="238"/>
        <scheme val="minor"/>
      </rPr>
      <t>Kalkulácie:</t>
    </r>
  </si>
  <si>
    <r>
      <t xml:space="preserve">Razem (wartość zdyskontowana):
</t>
    </r>
    <r>
      <rPr>
        <b/>
        <sz val="11"/>
        <color rgb="FFFF0000"/>
        <rFont val="Calibri"/>
        <family val="2"/>
        <charset val="238"/>
        <scheme val="minor"/>
      </rPr>
      <t>Spolu (diskontovaná hodnota):</t>
    </r>
  </si>
  <si>
    <r>
      <t xml:space="preserve">4.3. KOSZTY OPERACYJNE - podsumowanie:
</t>
    </r>
    <r>
      <rPr>
        <b/>
        <sz val="11"/>
        <color rgb="FFFF0000"/>
        <rFont val="Calibri"/>
        <family val="2"/>
        <charset val="238"/>
        <scheme val="minor"/>
      </rPr>
      <t>4.3. PREVÁDZKOVÉ NÁKLADY - súhrn:</t>
    </r>
  </si>
  <si>
    <r>
      <t xml:space="preserve">ANALIZA TRWAŁOŚCI FINANSOWEJ INWESTYCJI:
</t>
    </r>
    <r>
      <rPr>
        <b/>
        <sz val="11"/>
        <color rgb="FFFF0000"/>
        <rFont val="Calibri"/>
        <family val="2"/>
        <charset val="238"/>
        <scheme val="minor"/>
      </rPr>
      <t>FINANČNÁ UDRŽATEĽNOSŤ INVESTÍCIE:</t>
    </r>
  </si>
  <si>
    <r>
      <t xml:space="preserve">Zdyskontowane koszty ekonomiczne (C):
</t>
    </r>
    <r>
      <rPr>
        <b/>
        <sz val="11"/>
        <color rgb="FFFF0000"/>
        <rFont val="Calibri"/>
        <family val="2"/>
        <charset val="238"/>
        <scheme val="minor"/>
      </rPr>
      <t>Diskontované ekonomické náklady (C):</t>
    </r>
  </si>
  <si>
    <r>
      <t xml:space="preserve">Zdyskontowane korzyści ekonomiczne (B):
</t>
    </r>
    <r>
      <rPr>
        <b/>
        <sz val="11"/>
        <color rgb="FFFF0000"/>
        <rFont val="Calibri"/>
        <family val="2"/>
        <charset val="238"/>
        <scheme val="minor"/>
      </rPr>
      <t>Diskontované ekonomické prínosy (B):</t>
    </r>
  </si>
  <si>
    <t>ENPV</t>
  </si>
  <si>
    <r>
      <t xml:space="preserve">korzyści ekonomicznych
</t>
    </r>
    <r>
      <rPr>
        <sz val="11"/>
        <color rgb="FFFF0000"/>
        <rFont val="Calibri"/>
        <family val="2"/>
        <charset val="238"/>
        <scheme val="minor"/>
      </rPr>
      <t>ekonomických prínosov</t>
    </r>
  </si>
  <si>
    <r>
      <t xml:space="preserve">kosztów ekonomicznych
</t>
    </r>
    <r>
      <rPr>
        <sz val="11"/>
        <color rgb="FFFF0000"/>
        <rFont val="Calibri"/>
        <family val="2"/>
        <charset val="238"/>
        <scheme val="minor"/>
      </rPr>
      <t>ekonomických nákladov</t>
    </r>
  </si>
  <si>
    <r>
      <t xml:space="preserve">6.1. Wrażliwość na zmianę korzyści ekonomicznych
</t>
    </r>
    <r>
      <rPr>
        <sz val="11"/>
        <color rgb="FFFF0000"/>
        <rFont val="Calibri"/>
        <family val="2"/>
        <charset val="238"/>
        <scheme val="minor"/>
      </rPr>
      <t>6.1. Citlivosť na zmenu ekonomických prínosov</t>
    </r>
  </si>
  <si>
    <t>wzrost przychodów i wr → CF
nárast príjmov a zostatkovej hodnoty → CF</t>
  </si>
  <si>
    <t>wzrost kosztów operacyjnych → CF
nárast prevádzkových nákladov → CF</t>
  </si>
  <si>
    <r>
      <t xml:space="preserve">wzrost korzyści ekonomicznych
</t>
    </r>
    <r>
      <rPr>
        <sz val="11"/>
        <color rgb="FFFF0000"/>
        <rFont val="Calibri"/>
        <family val="2"/>
        <charset val="238"/>
        <scheme val="minor"/>
      </rPr>
      <t>nárast ekonomických prínosov</t>
    </r>
  </si>
  <si>
    <r>
      <t xml:space="preserve">spadek korzyści ekonomicznych
</t>
    </r>
    <r>
      <rPr>
        <sz val="11"/>
        <color rgb="FFFF0000"/>
        <rFont val="Calibri"/>
        <family val="2"/>
        <charset val="238"/>
        <scheme val="minor"/>
      </rPr>
      <t>pokles ekonomických prínosov</t>
    </r>
  </si>
  <si>
    <r>
      <t xml:space="preserve">6.2. Wrażliwość na zmianę kosztów ekonomicznych
</t>
    </r>
    <r>
      <rPr>
        <sz val="11"/>
        <color rgb="FFFF0000"/>
        <rFont val="Calibri"/>
        <family val="2"/>
        <charset val="238"/>
        <scheme val="minor"/>
      </rPr>
      <t>6.2. Citlivosť na zmenu ekonomických nákladov</t>
    </r>
  </si>
  <si>
    <r>
      <t xml:space="preserve">6. ANALIZA WRAŻLIWOŚCI EKONOMICZNEJ
</t>
    </r>
    <r>
      <rPr>
        <b/>
        <sz val="11"/>
        <color rgb="FFFF0000"/>
        <rFont val="Calibri"/>
        <family val="2"/>
        <charset val="238"/>
        <scheme val="minor"/>
      </rPr>
      <t>6. ANALÝZA EKONOMICKEJ CITLIVOSTI</t>
    </r>
  </si>
  <si>
    <t>Riadky v tabuľke možno duplikovať, ak je to nutné.</t>
  </si>
  <si>
    <r>
      <t xml:space="preserve">KOSZTY OPERACYJNE (do obliczenia NPV):
</t>
    </r>
    <r>
      <rPr>
        <b/>
        <sz val="11"/>
        <color rgb="FFFF0000"/>
        <rFont val="Calibri"/>
        <family val="2"/>
        <charset val="238"/>
        <scheme val="minor"/>
      </rPr>
      <t>PREVÁDZKOVÉ NÁKLADY (pre výpočet NPV):</t>
    </r>
  </si>
  <si>
    <r>
      <t xml:space="preserve">6. ANALIZA WRAŻLIWOŚCI FINANSOWEJ
</t>
    </r>
    <r>
      <rPr>
        <b/>
        <sz val="11"/>
        <color rgb="FFFF0000"/>
        <rFont val="Calibri"/>
        <family val="2"/>
        <charset val="238"/>
        <scheme val="minor"/>
      </rPr>
      <t>6. ANALÝZA FINANČNEJ CITLIVOSTI</t>
    </r>
  </si>
  <si>
    <r>
      <t xml:space="preserve">6.3. Wrażliwość na zmianę kosztów operacyjnych
</t>
    </r>
    <r>
      <rPr>
        <sz val="11"/>
        <color rgb="FFFF0000"/>
        <rFont val="Calibri"/>
        <family val="2"/>
        <charset val="238"/>
        <scheme val="minor"/>
      </rPr>
      <t>6.3. Citlivosť na zmenu prevádzkových nákladov</t>
    </r>
  </si>
  <si>
    <r>
      <t xml:space="preserve">2. Przepływy wynikające z realizacji inwestycji
</t>
    </r>
    <r>
      <rPr>
        <b/>
        <u/>
        <sz val="11"/>
        <color rgb="FFFF0000"/>
        <rFont val="Calibri"/>
        <family val="2"/>
        <charset val="238"/>
        <scheme val="minor"/>
      </rPr>
      <t>2. Toky vyplývajúce z realizácie investície</t>
    </r>
  </si>
  <si>
    <t>maxCR</t>
  </si>
  <si>
    <r>
      <t xml:space="preserve">Dotacja Interreg V-A PL-SK:
</t>
    </r>
    <r>
      <rPr>
        <sz val="11"/>
        <color rgb="FFFF0000"/>
        <rFont val="Calibri"/>
        <family val="2"/>
        <charset val="238"/>
        <scheme val="minor"/>
      </rPr>
      <t>Dotácia Interreg V-A PL-SK:</t>
    </r>
  </si>
  <si>
    <r>
      <t xml:space="preserve">Maksymalny poziom dofinansowania:
</t>
    </r>
    <r>
      <rPr>
        <sz val="11"/>
        <color rgb="FFFF0000"/>
        <rFont val="Calibri"/>
        <family val="2"/>
        <charset val="238"/>
        <scheme val="minor"/>
      </rPr>
      <t>Maximálna miera spolufinancovania:</t>
    </r>
  </si>
  <si>
    <r>
      <t xml:space="preserve">przychodów i wartości rezydualnej:
</t>
    </r>
    <r>
      <rPr>
        <sz val="11"/>
        <color rgb="FFFF0000"/>
        <rFont val="Calibri"/>
        <family val="2"/>
        <charset val="238"/>
        <scheme val="minor"/>
      </rPr>
      <t>príjmov a zostatkovej hodnoty:</t>
    </r>
  </si>
  <si>
    <r>
      <t xml:space="preserve">wzrost przychodów i wartości rezydualnej  
</t>
    </r>
    <r>
      <rPr>
        <sz val="11"/>
        <color rgb="FFFF0000"/>
        <rFont val="Calibri"/>
        <family val="2"/>
        <charset val="238"/>
        <scheme val="minor"/>
      </rPr>
      <t>nárast príjmov a zostatkovej hodnoty</t>
    </r>
  </si>
  <si>
    <r>
      <t xml:space="preserve">wzrost przychodów i wartości rezydualnej
</t>
    </r>
    <r>
      <rPr>
        <sz val="11"/>
        <color rgb="FFFF0000"/>
        <rFont val="Calibri"/>
        <family val="2"/>
        <charset val="238"/>
        <scheme val="minor"/>
      </rPr>
      <t>nárast príjmov a zostatkovej hodnoty</t>
    </r>
  </si>
  <si>
    <r>
      <t xml:space="preserve">spadek przychodów i wartości rezydualnej
</t>
    </r>
    <r>
      <rPr>
        <sz val="11"/>
        <color rgb="FFFF0000"/>
        <rFont val="Calibri"/>
        <family val="2"/>
        <charset val="238"/>
        <scheme val="minor"/>
      </rPr>
      <t>pokles príjmov a zostatkovej hodnoty</t>
    </r>
  </si>
  <si>
    <r>
      <t xml:space="preserve">spadek przychodów i wartości rezydualnej:
</t>
    </r>
    <r>
      <rPr>
        <sz val="11"/>
        <color rgb="FFFF0000"/>
        <rFont val="Calibri"/>
        <family val="2"/>
        <charset val="238"/>
        <scheme val="minor"/>
      </rPr>
      <t>pokles príjmov a zostatkovej hodnoty</t>
    </r>
  </si>
  <si>
    <r>
      <t xml:space="preserve">6.2. Wrażliwość na zmianę przychodów i wartości rezydualnej
</t>
    </r>
    <r>
      <rPr>
        <sz val="11"/>
        <color rgb="FFFF0000"/>
        <rFont val="Calibri"/>
        <family val="2"/>
        <charset val="238"/>
        <scheme val="minor"/>
      </rPr>
      <t>6.2. Citlivosť na zmenu príjmov a zostatkovej hodnoty</t>
    </r>
  </si>
  <si>
    <r>
      <t xml:space="preserve">Współczynniki dyskonta dla analizy ekonomicznej.
</t>
    </r>
    <r>
      <rPr>
        <sz val="11"/>
        <color rgb="FFFF0000"/>
        <rFont val="Calibri"/>
        <family val="2"/>
        <charset val="238"/>
        <scheme val="minor"/>
      </rPr>
      <t>Diskontné faktory pre ekonomickú analýzu.</t>
    </r>
  </si>
  <si>
    <r>
      <t xml:space="preserve">Czy inwestycja generuje przychody ? (art. 61 ust. 1 Rozporządzenia (EU) 1303/2013: opłaty ponoszone bezpośrednio przez użytkowników za użytkowanie infrastruktury, sprzedaż lub dzierżawę gruntu lub budynków lub opłaty za usługi):
</t>
    </r>
    <r>
      <rPr>
        <sz val="11"/>
        <color rgb="FFFF0000"/>
        <rFont val="Calibri"/>
        <family val="2"/>
        <charset val="238"/>
        <scheme val="minor"/>
      </rPr>
      <t>Vytvára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investícia príjmy? (článok 61 odsek 1 nariadenia (EÚ) č. 1303/2013: náklady, ktoré priamo znášajú užívatelia za využívanie infraštruktúry, predaj alebo prenájom pozemkov alebo budov, alebo platby za služby):</t>
    </r>
  </si>
  <si>
    <r>
      <t xml:space="preserve">DANE DO ANALIZY FINANSOWEJ INWESTYCJI:
</t>
    </r>
    <r>
      <rPr>
        <b/>
        <sz val="11"/>
        <color rgb="FFFF0000"/>
        <rFont val="Calibri"/>
        <family val="2"/>
        <charset val="238"/>
        <scheme val="minor"/>
      </rPr>
      <t>ÚDAJE PRE FINANČNÚ ANALÝZU INVESTÍCIE:</t>
    </r>
  </si>
  <si>
    <r>
      <t xml:space="preserve">Wydatki netto:
</t>
    </r>
    <r>
      <rPr>
        <sz val="11"/>
        <color rgb="FFFF0000"/>
        <rFont val="Calibri"/>
        <family val="2"/>
        <charset val="238"/>
        <scheme val="minor"/>
      </rPr>
      <t>Výdavky netto:</t>
    </r>
  </si>
  <si>
    <r>
      <t xml:space="preserve">Kwalifikowany VAT:
</t>
    </r>
    <r>
      <rPr>
        <sz val="11"/>
        <color rgb="FFFF0000"/>
        <rFont val="Calibri"/>
        <family val="2"/>
        <charset val="238"/>
        <scheme val="minor"/>
      </rPr>
      <t>Refundovateľná DPH:</t>
    </r>
  </si>
  <si>
    <r>
      <t xml:space="preserve">w tym kwalifikowany VAT:
</t>
    </r>
    <r>
      <rPr>
        <sz val="11"/>
        <color rgb="FFFF0000"/>
        <rFont val="Calibri"/>
        <family val="2"/>
        <charset val="238"/>
        <scheme val="minor"/>
      </rPr>
      <t>vrátane refundovateľnej DPH:</t>
    </r>
  </si>
  <si>
    <r>
      <t xml:space="preserve">VAT od wydatków niekwalifikowanych:
</t>
    </r>
    <r>
      <rPr>
        <sz val="11"/>
        <color rgb="FFFF0000"/>
        <rFont val="Calibri"/>
        <family val="2"/>
        <charset val="238"/>
        <scheme val="minor"/>
      </rPr>
      <t>DPH z neoprávnených výdavkov:</t>
    </r>
  </si>
  <si>
    <r>
      <t xml:space="preserve">VAT, który podlega rozliczeniu z organami skarbowymi:
</t>
    </r>
    <r>
      <rPr>
        <sz val="11"/>
        <color rgb="FFFF0000"/>
        <rFont val="Calibri"/>
        <family val="2"/>
        <charset val="238"/>
        <scheme val="minor"/>
      </rPr>
      <t>DPH, ktorá je predmetom zúčtovania na daňovom úrade:</t>
    </r>
  </si>
  <si>
    <r>
      <t xml:space="preserve">w tym niekwalifikowany VAT:
</t>
    </r>
    <r>
      <rPr>
        <sz val="11"/>
        <color rgb="FFFF0000"/>
        <rFont val="Calibri"/>
        <family val="2"/>
        <charset val="238"/>
        <scheme val="minor"/>
      </rPr>
      <t>vrátane nerefundovateľnej DPH:</t>
    </r>
  </si>
  <si>
    <r>
      <t xml:space="preserve">Uwaga:
</t>
    </r>
    <r>
      <rPr>
        <b/>
        <u/>
        <sz val="11"/>
        <color rgb="FFFF0000"/>
        <rFont val="Calibri"/>
        <family val="2"/>
        <charset val="238"/>
        <scheme val="minor"/>
      </rPr>
      <t>Pripomienka:</t>
    </r>
  </si>
  <si>
    <r>
      <t xml:space="preserve">ŚRODEK TRWAŁY NR 1:
</t>
    </r>
    <r>
      <rPr>
        <b/>
        <sz val="11"/>
        <color rgb="FFFF0000"/>
        <rFont val="Calibri"/>
        <family val="2"/>
        <charset val="238"/>
        <scheme val="minor"/>
      </rPr>
      <t>DLHODOBÝ MAJETOK Č. 1:</t>
    </r>
  </si>
  <si>
    <r>
      <t xml:space="preserve">Wartość początkowa środka trwałego 1:
</t>
    </r>
    <r>
      <rPr>
        <sz val="11"/>
        <color rgb="FFFF0000"/>
        <rFont val="Calibri"/>
        <family val="2"/>
        <charset val="238"/>
        <scheme val="minor"/>
      </rPr>
      <t>Počiatočná hodnota dlhodobého majetku 1:</t>
    </r>
  </si>
  <si>
    <r>
      <t xml:space="preserve">Przewidywana liczba lat użytkowania infrastuktury  poza okres analizy:
</t>
    </r>
    <r>
      <rPr>
        <sz val="11"/>
        <color rgb="FFFF0000"/>
        <rFont val="Calibri"/>
        <family val="2"/>
        <charset val="238"/>
        <scheme val="minor"/>
      </rPr>
      <t>Plánovaný počet rokov používania infraštruktúry nad rámec daného referenčného obdobia:</t>
    </r>
  </si>
  <si>
    <r>
      <t xml:space="preserve">ŚRODEK TRWAŁY NR 2:
</t>
    </r>
    <r>
      <rPr>
        <b/>
        <sz val="11"/>
        <color rgb="FFFF0000"/>
        <rFont val="Calibri"/>
        <family val="2"/>
        <charset val="238"/>
        <scheme val="minor"/>
      </rPr>
      <t>DLHODOBÝ MAJETOK Č. 2:</t>
    </r>
  </si>
  <si>
    <r>
      <t xml:space="preserve">Wartość początkowa środka trwałego 2:
</t>
    </r>
    <r>
      <rPr>
        <sz val="11"/>
        <color rgb="FFFF0000"/>
        <rFont val="Calibri"/>
        <family val="2"/>
        <charset val="238"/>
        <scheme val="minor"/>
      </rPr>
      <t>Počiatočná hodnota dlhodobého majetku 2:</t>
    </r>
  </si>
  <si>
    <r>
      <t xml:space="preserve">ŚRODEK TRWAŁY NR 3:
</t>
    </r>
    <r>
      <rPr>
        <b/>
        <sz val="11"/>
        <color rgb="FFFF0000"/>
        <rFont val="Calibri"/>
        <family val="2"/>
        <charset val="238"/>
        <scheme val="minor"/>
      </rPr>
      <t>DLHODOBÝ MAJETOK Č. 3:</t>
    </r>
  </si>
  <si>
    <r>
      <t xml:space="preserve">Wartość początkowa środka trwałego 3:
</t>
    </r>
    <r>
      <rPr>
        <sz val="11"/>
        <color rgb="FFFF0000"/>
        <rFont val="Calibri"/>
        <family val="2"/>
        <charset val="238"/>
        <scheme val="minor"/>
      </rPr>
      <t>Počiatočná hodnota dlhodobého majetku 3:</t>
    </r>
  </si>
  <si>
    <t>Výpočet opotrebenia dlhodobého majetku slúži na určenie predpokladanej doby jeho využiteľnosti. Odpisy sa neberú do úvahy pri výpočte diskontných faktorov.</t>
  </si>
  <si>
    <r>
      <t xml:space="preserve">Razem amortyzacja:
</t>
    </r>
    <r>
      <rPr>
        <b/>
        <sz val="11"/>
        <color rgb="FFFF0000"/>
        <rFont val="Calibri"/>
        <family val="2"/>
        <charset val="238"/>
        <scheme val="minor"/>
      </rPr>
      <t>Celkové odpisy:</t>
    </r>
  </si>
  <si>
    <r>
      <t xml:space="preserve">Wynajem:
</t>
    </r>
    <r>
      <rPr>
        <sz val="11"/>
        <color rgb="FFFF0000"/>
        <rFont val="Calibri"/>
        <family val="2"/>
        <charset val="238"/>
        <scheme val="minor"/>
      </rPr>
      <t>Prenájom:</t>
    </r>
  </si>
  <si>
    <r>
      <t xml:space="preserve">Liczba pomieszczeń / powierzchnia:
</t>
    </r>
    <r>
      <rPr>
        <i/>
        <sz val="10"/>
        <color rgb="FFFF0000"/>
        <rFont val="Calibri"/>
        <family val="2"/>
        <charset val="238"/>
        <scheme val="minor"/>
      </rPr>
      <t>Počet miestností/ výmera:</t>
    </r>
  </si>
  <si>
    <r>
      <t xml:space="preserve">4.1. Koszty, których zmiany mogą wystąpić w przypadku realizacji inwestycji.
</t>
    </r>
    <r>
      <rPr>
        <b/>
        <u/>
        <sz val="11"/>
        <color rgb="FFFF0000"/>
        <rFont val="Calibri"/>
        <family val="2"/>
        <charset val="238"/>
        <scheme val="minor"/>
      </rPr>
      <t>4.1. Náklady, zmeny ktorých môžu nastať v prípade realizácie investície.</t>
    </r>
  </si>
  <si>
    <r>
      <t xml:space="preserve">KOSZTY ENERGII:
</t>
    </r>
    <r>
      <rPr>
        <b/>
        <sz val="11"/>
        <color rgb="FFFF0000"/>
        <rFont val="Calibri"/>
        <family val="2"/>
        <charset val="238"/>
        <scheme val="minor"/>
      </rPr>
      <t>NÁKLADY NA ENERGIE:</t>
    </r>
  </si>
  <si>
    <t>Úspory (zníženie) nákladov, zadajte ako negatívnu hodnotu (s označením "-").</t>
  </si>
  <si>
    <r>
      <t xml:space="preserve">Wartość oszczędności:
</t>
    </r>
    <r>
      <rPr>
        <sz val="11"/>
        <color rgb="FFFF0000"/>
        <rFont val="Calibri"/>
        <family val="2"/>
        <charset val="238"/>
        <scheme val="minor"/>
      </rPr>
      <t>Hodnota úspor:</t>
    </r>
  </si>
  <si>
    <r>
      <t xml:space="preserve">Obniżenie dotacji na działalność w związku z rozliczeniem oszczędności:
</t>
    </r>
    <r>
      <rPr>
        <sz val="11"/>
        <color rgb="FFFF0000"/>
        <rFont val="Calibri"/>
        <family val="2"/>
        <charset val="238"/>
        <scheme val="minor"/>
      </rPr>
      <t>Zníženie dotácie na financovanie prevádzky v súvislosti s vyúčtovaním úspor:</t>
    </r>
  </si>
  <si>
    <r>
      <t xml:space="preserve">Razem (wartość nominalna):
</t>
    </r>
    <r>
      <rPr>
        <b/>
        <sz val="11"/>
        <color rgb="FFFF0000"/>
        <rFont val="Calibri"/>
        <family val="2"/>
        <charset val="238"/>
        <scheme val="minor"/>
      </rPr>
      <t>Spolu  (nominálna hodnota):</t>
    </r>
  </si>
  <si>
    <r>
      <t xml:space="preserve">KOSZTY OPERACYJNE (do analizy luki w finansowaniu):
</t>
    </r>
    <r>
      <rPr>
        <b/>
        <sz val="11"/>
        <color rgb="FFFF0000"/>
        <rFont val="Calibri"/>
        <family val="2"/>
        <charset val="238"/>
        <scheme val="minor"/>
      </rPr>
      <t>PREVÁDZKOVÉ NÁKLADY (pre potreby analýzy finančnej medzery):</t>
    </r>
  </si>
  <si>
    <r>
      <t xml:space="preserve">Część inwestycyjna:
</t>
    </r>
    <r>
      <rPr>
        <b/>
        <sz val="11"/>
        <color rgb="FFFF0000"/>
        <rFont val="Calibri"/>
        <family val="2"/>
        <charset val="238"/>
        <scheme val="minor"/>
      </rPr>
      <t>Investičná časť:</t>
    </r>
  </si>
  <si>
    <r>
      <t xml:space="preserve">Wydatki na inwestycję brutto:
</t>
    </r>
    <r>
      <rPr>
        <sz val="11"/>
        <color rgb="FFFF0000"/>
        <rFont val="Calibri"/>
        <family val="2"/>
        <charset val="238"/>
        <scheme val="minor"/>
      </rPr>
      <t>Výdavky na investície brutto:</t>
    </r>
  </si>
  <si>
    <r>
      <t xml:space="preserve">- środki beneficjenta / operatora
</t>
    </r>
    <r>
      <rPr>
        <i/>
        <sz val="11"/>
        <color rgb="FFFF0000"/>
        <rFont val="Calibri"/>
        <family val="2"/>
        <charset val="238"/>
        <scheme val="minor"/>
      </rPr>
      <t>- Vlastné prostriedky žiadateľa / prevádzkovateľa</t>
    </r>
  </si>
  <si>
    <r>
      <t xml:space="preserve">Dywidenda dla partnerów / operatora "-":
</t>
    </r>
    <r>
      <rPr>
        <sz val="11"/>
        <color rgb="FFFF0000"/>
        <rFont val="Calibri"/>
        <family val="2"/>
        <charset val="238"/>
        <scheme val="minor"/>
      </rPr>
      <t>Dividenda pre partnerov / prevádzkovateľov "-":</t>
    </r>
  </si>
  <si>
    <r>
      <t xml:space="preserve">Część wynikowa:
</t>
    </r>
    <r>
      <rPr>
        <b/>
        <sz val="11"/>
        <color rgb="FFFF0000"/>
        <rFont val="Calibri"/>
        <family val="2"/>
        <charset val="238"/>
        <scheme val="minor"/>
      </rPr>
      <t>Výsledky:</t>
    </r>
  </si>
  <si>
    <r>
      <t xml:space="preserve">Stan środków pieniężnych na początek roku:
</t>
    </r>
    <r>
      <rPr>
        <sz val="11"/>
        <color rgb="FFFF0000"/>
        <rFont val="Calibri"/>
        <family val="2"/>
        <charset val="238"/>
        <scheme val="minor"/>
      </rPr>
      <t>Stav peňažných prostriedkov na začiatku roka:</t>
    </r>
  </si>
  <si>
    <r>
      <t xml:space="preserve">Stan środków pieniężnych na koniec roku:
</t>
    </r>
    <r>
      <rPr>
        <sz val="11"/>
        <color rgb="FFFF0000"/>
        <rFont val="Calibri"/>
        <family val="2"/>
        <charset val="238"/>
        <scheme val="minor"/>
      </rPr>
      <t>Stav peňažných prostriedkov na konci roka:</t>
    </r>
  </si>
  <si>
    <r>
      <t xml:space="preserve">WYNIKI ANALIZY FINANSOWEJ DLA INWESTYCJI:
</t>
    </r>
    <r>
      <rPr>
        <b/>
        <sz val="11"/>
        <color rgb="FFFF0000"/>
        <rFont val="Calibri"/>
        <family val="2"/>
        <charset val="238"/>
        <scheme val="minor"/>
      </rPr>
      <t>VÝSLEDKY FINANČNEJ ANALÝZY INVESTÍCIE:</t>
    </r>
  </si>
  <si>
    <r>
      <t xml:space="preserve">Zdyskontowana wartość netto (FNPV/C):
</t>
    </r>
    <r>
      <rPr>
        <b/>
        <sz val="11"/>
        <color rgb="FFFF0000"/>
        <rFont val="Calibri"/>
        <family val="2"/>
        <charset val="238"/>
        <scheme val="minor"/>
      </rPr>
      <t>Diskontovaná čistá hodnota (FNPV/C):</t>
    </r>
  </si>
  <si>
    <r>
      <t xml:space="preserve">Zdyskontowana wartość netto (FNPV/K):
</t>
    </r>
    <r>
      <rPr>
        <b/>
        <sz val="11"/>
        <color rgb="FFFF0000"/>
        <rFont val="Calibri"/>
        <family val="2"/>
        <charset val="238"/>
        <scheme val="minor"/>
      </rPr>
      <t>Diskontovaná čistá hodnota (FNPV/K):</t>
    </r>
  </si>
  <si>
    <r>
      <t xml:space="preserve">Wpływy (niezależne od inwestycji):
</t>
    </r>
    <r>
      <rPr>
        <b/>
        <sz val="11"/>
        <color rgb="FFFF0000"/>
        <rFont val="Calibri"/>
        <family val="2"/>
        <charset val="238"/>
        <scheme val="minor"/>
      </rPr>
      <t>Peňažné výnosy (nezávislé na investícii):</t>
    </r>
  </si>
  <si>
    <r>
      <t xml:space="preserve">Wpływy majątkowe:
</t>
    </r>
    <r>
      <rPr>
        <sz val="11"/>
        <color rgb="FFFF0000"/>
        <rFont val="Calibri"/>
        <family val="2"/>
        <charset val="238"/>
        <scheme val="minor"/>
      </rPr>
      <t>Kapitálové príjmy:</t>
    </r>
  </si>
  <si>
    <r>
      <t xml:space="preserve">Wydatki (niezależne od inwestycji):
</t>
    </r>
    <r>
      <rPr>
        <b/>
        <sz val="11"/>
        <color rgb="FFFF0000"/>
        <rFont val="Calibri"/>
        <family val="2"/>
        <charset val="238"/>
        <scheme val="minor"/>
      </rPr>
      <t>Výdavky (nezávislé na investícii):</t>
    </r>
  </si>
  <si>
    <r>
      <t xml:space="preserve">Obniżenie dotacji na działalność w związku z rozliczeniem oszczędności
</t>
    </r>
    <r>
      <rPr>
        <sz val="11"/>
        <color rgb="FFFF0000"/>
        <rFont val="Calibri"/>
        <family val="2"/>
        <charset val="238"/>
        <scheme val="minor"/>
      </rPr>
      <t>Zníženie dotácie na financovanie prevádzky v súvislosti s vyúčtovaním úspor.</t>
    </r>
  </si>
  <si>
    <r>
      <t xml:space="preserve">Saldo przepływów inwestycji:
</t>
    </r>
    <r>
      <rPr>
        <b/>
        <sz val="11"/>
        <color rgb="FFFF0000"/>
        <rFont val="Calibri"/>
        <family val="2"/>
        <charset val="238"/>
        <scheme val="minor"/>
      </rPr>
      <t>Zostatok peňažných tokov investície:</t>
    </r>
  </si>
  <si>
    <r>
      <t xml:space="preserve">3. Część wynikowa:
</t>
    </r>
    <r>
      <rPr>
        <b/>
        <u/>
        <sz val="11"/>
        <color rgb="FFFF0000"/>
        <rFont val="Calibri"/>
        <family val="2"/>
        <charset val="238"/>
        <scheme val="minor"/>
      </rPr>
      <t>3. Výsledková časť:</t>
    </r>
  </si>
  <si>
    <r>
      <t xml:space="preserve">ANALIZA EKONOMICZNA INWESTYCJI:
</t>
    </r>
    <r>
      <rPr>
        <b/>
        <sz val="11"/>
        <color rgb="FFFF0000"/>
        <rFont val="Calibri"/>
        <family val="2"/>
        <charset val="238"/>
        <scheme val="minor"/>
      </rPr>
      <t>EKONOMICKÁ ANALÝZA INVESTÍCIE:</t>
    </r>
  </si>
  <si>
    <r>
      <t xml:space="preserve">- inne podatki
</t>
    </r>
    <r>
      <rPr>
        <sz val="11"/>
        <color rgb="FFFF0000"/>
        <rFont val="Calibri"/>
        <family val="2"/>
        <charset val="238"/>
        <scheme val="minor"/>
      </rPr>
      <t xml:space="preserve">- iné dane </t>
    </r>
  </si>
  <si>
    <r>
      <t xml:space="preserve">Przychody netto:
</t>
    </r>
    <r>
      <rPr>
        <b/>
        <sz val="11"/>
        <color rgb="FFFF0000"/>
        <rFont val="Calibri"/>
        <family val="2"/>
        <charset val="238"/>
        <scheme val="minor"/>
      </rPr>
      <t>Príjmy (netto):</t>
    </r>
  </si>
  <si>
    <r>
      <t xml:space="preserve">Koszty netto:
</t>
    </r>
    <r>
      <rPr>
        <b/>
        <sz val="11"/>
        <color rgb="FFFF0000"/>
        <rFont val="Calibri"/>
        <family val="2"/>
        <charset val="238"/>
        <scheme val="minor"/>
      </rPr>
      <t>Náklady (netto):</t>
    </r>
  </si>
  <si>
    <r>
      <t xml:space="preserve">3.2. Ekonomiczne koszty zewnętrzne
</t>
    </r>
    <r>
      <rPr>
        <b/>
        <sz val="11"/>
        <color rgb="FFFF0000"/>
        <rFont val="Calibri"/>
        <family val="2"/>
        <charset val="238"/>
        <scheme val="minor"/>
      </rPr>
      <t>3.2. Vonkajšie ekonomické náklady</t>
    </r>
  </si>
  <si>
    <r>
      <t xml:space="preserve">Ekonomiczna wartość rezydualna (nominalna):
</t>
    </r>
    <r>
      <rPr>
        <sz val="11"/>
        <color rgb="FFFF0000"/>
        <rFont val="Calibri"/>
        <family val="2"/>
        <charset val="238"/>
        <scheme val="minor"/>
      </rPr>
      <t>Ekonomická zostatková hodnota (nominálna):</t>
    </r>
  </si>
  <si>
    <r>
      <t xml:space="preserve">Zdyskontowana ekonomiczna wartość netto (ENPV):
</t>
    </r>
    <r>
      <rPr>
        <b/>
        <sz val="11"/>
        <color rgb="FFFF0000"/>
        <rFont val="Calibri"/>
        <family val="2"/>
        <charset val="238"/>
        <scheme val="minor"/>
      </rPr>
      <t>Diskontovaná ekonomická  hodnota netto (ENPV):</t>
    </r>
  </si>
  <si>
    <r>
      <t>5.1. Wskaźnik korzyści / koszty (B/C)
5</t>
    </r>
    <r>
      <rPr>
        <b/>
        <sz val="11"/>
        <color rgb="FFFF0000"/>
        <rFont val="Calibri"/>
        <family val="2"/>
        <charset val="238"/>
        <scheme val="minor"/>
      </rPr>
      <t>.1. Ukazovateľ prínosov / nákladov investície (B/C)</t>
    </r>
  </si>
  <si>
    <r>
      <t xml:space="preserve">Nazwa inwestycji:
</t>
    </r>
    <r>
      <rPr>
        <b/>
        <sz val="11"/>
        <color rgb="FFFF0000"/>
        <rFont val="Calibri"/>
        <family val="2"/>
        <charset val="238"/>
        <scheme val="minor"/>
      </rPr>
      <t>Názov investície:</t>
    </r>
  </si>
  <si>
    <r>
      <t xml:space="preserve">1. NAKŁADY INWESTYCYJNE
</t>
    </r>
    <r>
      <rPr>
        <b/>
        <u/>
        <sz val="11"/>
        <color rgb="FFFF0000"/>
        <rFont val="Calibri"/>
        <family val="2"/>
        <charset val="238"/>
        <scheme val="minor"/>
      </rPr>
      <t>1. INVESTIČNÉ NÁKLADY</t>
    </r>
  </si>
  <si>
    <r>
      <t xml:space="preserve">Przewidywana liczba lat użytkowania infrastruktury  poza okres analizy:
</t>
    </r>
    <r>
      <rPr>
        <sz val="11"/>
        <color rgb="FFFF0000"/>
        <rFont val="Calibri"/>
        <family val="2"/>
        <charset val="238"/>
        <scheme val="minor"/>
      </rPr>
      <t>Plánovaný počet rokov používania infraštruktúry nad rámec daného referenčného obdobia:</t>
    </r>
  </si>
  <si>
    <r>
      <t>1.1. Metoda obliczania zdyskontowanego dochodu
1</t>
    </r>
    <r>
      <rPr>
        <sz val="11"/>
        <color rgb="FFFF0000"/>
        <rFont val="Calibri"/>
        <family val="2"/>
        <charset val="238"/>
        <scheme val="minor"/>
      </rPr>
      <t>.1. Metóda výpočtu diskontovaného príjmu</t>
    </r>
  </si>
  <si>
    <r>
      <t xml:space="preserve">Współczynniki dyskonta dla analizy finansowej.
</t>
    </r>
    <r>
      <rPr>
        <sz val="11"/>
        <color rgb="FFFF0000"/>
        <rFont val="Calibri"/>
        <family val="2"/>
        <charset val="238"/>
        <scheme val="minor"/>
      </rPr>
      <t>Diskontné faktory pre finančnú analýzu.</t>
    </r>
  </si>
  <si>
    <r>
      <t xml:space="preserve">Rodzaj wydatków:
</t>
    </r>
    <r>
      <rPr>
        <sz val="11"/>
        <color rgb="FFFF0000"/>
        <rFont val="Calibri"/>
        <family val="2"/>
        <charset val="238"/>
        <scheme val="minor"/>
      </rPr>
      <t>Kategória výdavkov:</t>
    </r>
  </si>
  <si>
    <r>
      <t xml:space="preserve">KOSZTY KOMUNIKACJI I TRANSPORTU:
</t>
    </r>
    <r>
      <rPr>
        <b/>
        <sz val="11"/>
        <color rgb="FFFF0000"/>
        <rFont val="Calibri"/>
        <family val="2"/>
        <charset val="238"/>
        <scheme val="minor"/>
      </rPr>
      <t>NÁKLADY NA KOMUNIKÁCIU A DOPRAVU:</t>
    </r>
  </si>
  <si>
    <r>
      <t xml:space="preserve">Zwrot VAT:
</t>
    </r>
    <r>
      <rPr>
        <sz val="11"/>
        <color rgb="FFFF0000"/>
        <rFont val="Calibri"/>
        <family val="2"/>
        <charset val="238"/>
        <scheme val="minor"/>
      </rPr>
      <t>Vrátená DPH:</t>
    </r>
  </si>
  <si>
    <r>
      <t xml:space="preserve">Przychody (art. 61 Rozporządzenia nr 1303/2014):
</t>
    </r>
    <r>
      <rPr>
        <sz val="11"/>
        <color rgb="FFFF0000"/>
        <rFont val="Calibri"/>
        <family val="2"/>
        <charset val="238"/>
        <scheme val="minor"/>
      </rPr>
      <t>Príjmy (článok 61 nariadenia (EÚ) č. 1303/2013):</t>
    </r>
  </si>
  <si>
    <r>
      <t xml:space="preserve">Udział wydatków związanych z realizacją inwestycji w wydatkach podmiotu ogółem:
</t>
    </r>
    <r>
      <rPr>
        <sz val="11"/>
        <color rgb="FFFF0000"/>
        <rFont val="Calibri"/>
        <family val="2"/>
        <charset val="238"/>
        <scheme val="minor"/>
      </rPr>
      <t>Podiel výdavkov spojených s realizáciou investície z celkových výdavkoch subjektu:</t>
    </r>
  </si>
  <si>
    <t>Vo výpočtovom hárku treba uviesť  výpočet, ktorý tvoril základ odhadu dopytu a jednotkových cien jednotlivých typov služieb, prenájmu a predaja.  Metóda odhadu a analýzy týchto hodnôt prináleží žiadateľovi / analytikovi, ktorý pripravuje štúdiu uskutočniteľnosti daného projektu.</t>
  </si>
  <si>
    <t>Vo výpočtovom hárku treba uviesť výpočet, ktorý tvoril základ odhadu nákladov pri každej kategórii nákladov.  Odhad týchto hodnôt prináleží žiadateľovi / analytikovi, ktorý pripravuje štúdiu uskutočniteľnosti.</t>
  </si>
  <si>
    <t>Vo výpočtovom hárku treba uviesť výpočet, ktorý tvoril základ odhadu jednotlivých prínosov.  Metóda odhadu a analýzy týchto hodnôt prináleží žiadateľovi / analytikovi, ktorý pripravuje štúdiu uskutočniteľnosti daného projektu.</t>
  </si>
  <si>
    <t>Vo výpočtovom hárku treba uviesť výpočet, ktorý tvoril základ odhadu jednotlivých nákladov.  Metóda odhadu a analýzy týchto hodnôt prináleží žiadateľovi / analytikovi, ktorý pripravuje štúdiu uskutočniteľnosti daného projektu.</t>
  </si>
  <si>
    <r>
      <t xml:space="preserve">Przewidywana liczba lat ekonomicznych korzyści z projektu poza okres analizy:
</t>
    </r>
    <r>
      <rPr>
        <sz val="11"/>
        <color rgb="FFFF0000"/>
        <rFont val="Calibri"/>
        <family val="2"/>
        <charset val="238"/>
        <scheme val="minor"/>
      </rPr>
      <t>Predpokladaný počet rokov ekonomického prínosu z projektu nad rámec analyzovaného obdobia:</t>
    </r>
  </si>
  <si>
    <r>
      <t xml:space="preserve">Koszty ekonomiczne projektu
</t>
    </r>
    <r>
      <rPr>
        <b/>
        <sz val="11"/>
        <color rgb="FFFF0000"/>
        <rFont val="Calibri"/>
        <family val="2"/>
        <charset val="238"/>
        <scheme val="minor"/>
      </rPr>
      <t>Ekonomické náklady projektu</t>
    </r>
  </si>
  <si>
    <t>Vo výpočtovom hárku treba uviesť  výpočet,  ktorý tvoril základ odhadu "zúčtovacích cien" pri každej kategórii.  Odhad hodnoty a analýza týchto hodnôt prináleží žiadateľovi / analytikovi, ktorý pripravuje štúdiu uskutočniteľnosti daného projektu.</t>
  </si>
  <si>
    <r>
      <t xml:space="preserve">Zdyskontowany dochód netto:
</t>
    </r>
    <r>
      <rPr>
        <sz val="11"/>
        <color rgb="FFFF0000"/>
        <rFont val="Calibri"/>
        <family val="2"/>
        <charset val="238"/>
        <scheme val="minor"/>
      </rPr>
      <t>Diskontovaný čistý príjem:</t>
    </r>
  </si>
  <si>
    <r>
      <t xml:space="preserve">Potencjalny dochód - wartość rezydualna:
</t>
    </r>
    <r>
      <rPr>
        <sz val="11"/>
        <color rgb="FFFF0000"/>
        <rFont val="Calibri"/>
        <family val="2"/>
        <charset val="238"/>
        <scheme val="minor"/>
      </rPr>
      <t>Potenciálny príjem - zostatková hodnota:</t>
    </r>
  </si>
  <si>
    <r>
      <t xml:space="preserve">Inne krajowe środki publiczne i prywatne:
</t>
    </r>
    <r>
      <rPr>
        <sz val="11"/>
        <color rgb="FFFF0000"/>
        <rFont val="Calibri"/>
        <family val="2"/>
        <charset val="238"/>
        <scheme val="minor"/>
      </rPr>
      <t>Účasť ostatných národných prostriedkov z verejných a súkromných zdrojov:</t>
    </r>
  </si>
  <si>
    <r>
      <t xml:space="preserve">Stopa amortyzacji:
</t>
    </r>
    <r>
      <rPr>
        <sz val="11"/>
        <color rgb="FFFF0000"/>
        <rFont val="Calibri"/>
        <family val="2"/>
        <charset val="238"/>
        <scheme val="minor"/>
      </rPr>
      <t>Odpisová sadzba:</t>
    </r>
  </si>
  <si>
    <r>
      <t xml:space="preserve">NAKŁADY ODTWORZENIOWE I REMONTOWE:
</t>
    </r>
    <r>
      <rPr>
        <b/>
        <sz val="11"/>
        <color rgb="FFFF0000"/>
        <rFont val="Calibri"/>
        <family val="2"/>
        <charset val="238"/>
        <scheme val="minor"/>
      </rPr>
      <t>REPRODUKČNÉ NÁKLADY A NÁKLADY NA OPRAVY:</t>
    </r>
  </si>
  <si>
    <r>
      <t xml:space="preserve">4.2. Rozliczenie oszczędności kosztów operacyjnych
</t>
    </r>
    <r>
      <rPr>
        <b/>
        <sz val="11"/>
        <color rgb="FFFF0000"/>
        <rFont val="Calibri"/>
        <family val="2"/>
        <charset val="238"/>
        <scheme val="minor"/>
      </rPr>
      <t>4.2. Vyúčtovanie úspor prevádzkových nákladov</t>
    </r>
  </si>
  <si>
    <r>
      <t xml:space="preserve">5. Obliczenie FRR/K:
</t>
    </r>
    <r>
      <rPr>
        <b/>
        <u/>
        <sz val="11"/>
        <color rgb="FFFF0000"/>
        <rFont val="Calibri"/>
        <family val="2"/>
        <charset val="238"/>
        <scheme val="minor"/>
      </rPr>
      <t>5. Kalkulácie FRR/K:</t>
    </r>
  </si>
  <si>
    <t>FRR/K:</t>
  </si>
  <si>
    <t>FRR/c</t>
  </si>
  <si>
    <r>
      <t xml:space="preserve">3. Obliczenie FRR/C:
</t>
    </r>
    <r>
      <rPr>
        <b/>
        <u/>
        <sz val="11"/>
        <color rgb="FFFF0000"/>
        <rFont val="Calibri"/>
        <family val="2"/>
        <charset val="238"/>
        <scheme val="minor"/>
      </rPr>
      <t>3. Kalkulácie FRR/C:</t>
    </r>
  </si>
  <si>
    <t>FRR/C:</t>
  </si>
  <si>
    <r>
      <t xml:space="preserve">Okres analizy: 
</t>
    </r>
    <r>
      <rPr>
        <sz val="11"/>
        <color rgb="FFFF0000"/>
        <rFont val="Calibri"/>
        <family val="2"/>
        <charset val="238"/>
        <scheme val="minor"/>
      </rPr>
      <t>Analyzované obdobie:</t>
    </r>
  </si>
  <si>
    <r>
      <t xml:space="preserve">Maksymalna wielkość współfinansowania określona w ogłoszeniu o konkursie dla danego typu inwestycji:
</t>
    </r>
    <r>
      <rPr>
        <sz val="11"/>
        <color rgb="FFFF0000"/>
        <rFont val="Calibri"/>
        <family val="2"/>
        <charset val="238"/>
        <scheme val="minor"/>
      </rPr>
      <t>Maximálna výška spolufinancovania uvedená pri vyhlásení verejnej súťaže pre daný typ investície:</t>
    </r>
  </si>
  <si>
    <r>
      <t xml:space="preserve">Wskaźnik luki w finansowaniu; R = (DIC-DNR)/DIC
</t>
    </r>
    <r>
      <rPr>
        <sz val="11"/>
        <color rgb="FFFF0000"/>
        <rFont val="Calibri"/>
        <family val="2"/>
        <charset val="238"/>
        <scheme val="minor"/>
      </rPr>
      <t>Koeficient medzery vo financovaní; R = (DIC-DNR)/DIC</t>
    </r>
  </si>
  <si>
    <r>
      <t xml:space="preserve">Wydatki finansowe:
</t>
    </r>
    <r>
      <rPr>
        <sz val="11"/>
        <color rgb="FFFF0000"/>
        <rFont val="Calibri"/>
        <family val="2"/>
        <charset val="238"/>
        <scheme val="minor"/>
      </rPr>
      <t>Finančné výdavky:</t>
    </r>
  </si>
  <si>
    <r>
      <t xml:space="preserve">Inne wydatki:
</t>
    </r>
    <r>
      <rPr>
        <sz val="11"/>
        <color rgb="FFFF0000"/>
        <rFont val="Calibri"/>
        <family val="2"/>
        <charset val="238"/>
        <scheme val="minor"/>
      </rPr>
      <t>Ostatné výdavky:</t>
    </r>
  </si>
  <si>
    <r>
      <t xml:space="preserve">Udział wydatków operacyjnych inwestycji w wydatkach podmiotu ogółem:
</t>
    </r>
    <r>
      <rPr>
        <sz val="11"/>
        <color rgb="FFFF0000"/>
        <rFont val="Calibri"/>
        <family val="2"/>
        <charset val="238"/>
        <scheme val="minor"/>
      </rPr>
      <t>Podiel prevádzkových výdavkov na investície z celkových výdavkoch subjektu:</t>
    </r>
  </si>
  <si>
    <r>
      <t xml:space="preserve">Stan środków pieniężnych na koniec roku:
</t>
    </r>
    <r>
      <rPr>
        <b/>
        <sz val="11"/>
        <color rgb="FFFF0000"/>
        <rFont val="Calibri"/>
        <family val="2"/>
        <charset val="238"/>
        <scheme val="minor"/>
      </rPr>
      <t>Stav peňažných prostriedkov na konci roka:</t>
    </r>
  </si>
  <si>
    <t>Stan środków pieniężnych bez inwestycji:
Stav peňažných prostriedkov bez investície:</t>
  </si>
  <si>
    <r>
      <t xml:space="preserve">1. Korekta fiskalna
</t>
    </r>
    <r>
      <rPr>
        <b/>
        <u/>
        <sz val="11"/>
        <color rgb="FFFF0000"/>
        <rFont val="Calibri"/>
        <family val="2"/>
        <charset val="238"/>
        <scheme val="minor"/>
      </rPr>
      <t>1. Fiškálna korekcia</t>
    </r>
  </si>
  <si>
    <r>
      <t xml:space="preserve">Przepływy finansowe po korekcie fiskalnej
</t>
    </r>
    <r>
      <rPr>
        <b/>
        <sz val="11"/>
        <color rgb="FFFF0000"/>
        <rFont val="Calibri"/>
        <family val="2"/>
        <charset val="238"/>
        <scheme val="minor"/>
      </rPr>
      <t xml:space="preserve">Finančné toky po fiškálnej korekcii </t>
    </r>
  </si>
  <si>
    <r>
      <t xml:space="preserve">2. Korekta cen rynkowych
</t>
    </r>
    <r>
      <rPr>
        <b/>
        <u/>
        <sz val="11"/>
        <color rgb="FFFF0000"/>
        <rFont val="Calibri"/>
        <family val="2"/>
        <charset val="238"/>
        <scheme val="minor"/>
      </rPr>
      <t>2. Korekcia trhových cien</t>
    </r>
  </si>
  <si>
    <r>
      <t xml:space="preserve">Korekta "cen rynkowych" - w zakresie nakładów inwestycyjnych:
</t>
    </r>
    <r>
      <rPr>
        <sz val="11"/>
        <color rgb="FFFF0000"/>
        <rFont val="Calibri"/>
        <family val="2"/>
        <charset val="238"/>
        <scheme val="minor"/>
      </rPr>
      <t>Korekcia "trhových cien" - v rámci investičných nákladov:</t>
    </r>
  </si>
  <si>
    <r>
      <t xml:space="preserve">Korekta "cen rynkowych" - w zakresie kosztów:
</t>
    </r>
    <r>
      <rPr>
        <sz val="11"/>
        <color rgb="FFFF0000"/>
        <rFont val="Calibri"/>
        <family val="2"/>
        <charset val="238"/>
        <scheme val="minor"/>
      </rPr>
      <t>Korekcia "trhových cien" - v rámci nákladov:</t>
    </r>
  </si>
  <si>
    <r>
      <t xml:space="preserve">Lata poniesienia nakładów
</t>
    </r>
    <r>
      <rPr>
        <sz val="11"/>
        <color rgb="FFFF0000"/>
        <rFont val="Calibri"/>
        <family val="2"/>
        <charset val="238"/>
        <scheme val="minor"/>
      </rPr>
      <t>Roky vynaloženia výdavkov</t>
    </r>
  </si>
  <si>
    <r>
      <t xml:space="preserve">nakładów inwestycyjnych:
</t>
    </r>
    <r>
      <rPr>
        <sz val="11"/>
        <color rgb="FFFF0000"/>
        <rFont val="Calibri"/>
        <family val="2"/>
        <charset val="238"/>
        <scheme val="minor"/>
      </rPr>
      <t>investičných výdavkov</t>
    </r>
  </si>
  <si>
    <r>
      <t xml:space="preserve">wzrost nakładów 
</t>
    </r>
    <r>
      <rPr>
        <sz val="11"/>
        <color rgb="FFFF0000"/>
        <rFont val="Calibri"/>
        <family val="2"/>
        <charset val="238"/>
        <scheme val="minor"/>
      </rPr>
      <t>nárast investičných výdavkov</t>
    </r>
  </si>
  <si>
    <r>
      <t xml:space="preserve">spadek nakładów
</t>
    </r>
    <r>
      <rPr>
        <sz val="11"/>
        <color rgb="FFFF0000"/>
        <rFont val="Calibri"/>
        <family val="2"/>
        <charset val="238"/>
        <scheme val="minor"/>
      </rPr>
      <t>pokles investičných výdavkov</t>
    </r>
  </si>
  <si>
    <r>
      <t xml:space="preserve">6.1. Wrażliwość na zmianę nakładów
</t>
    </r>
    <r>
      <rPr>
        <sz val="11"/>
        <color rgb="FFFF0000"/>
        <rFont val="Calibri"/>
        <family val="2"/>
        <charset val="238"/>
        <scheme val="minor"/>
      </rPr>
      <t>6.1. Citlivosť na zmenu investičných výdavkov</t>
    </r>
  </si>
  <si>
    <r>
      <t xml:space="preserve">Nakłady inwestycyjne:
</t>
    </r>
    <r>
      <rPr>
        <sz val="11"/>
        <color rgb="FFFF0000"/>
        <rFont val="Calibri"/>
        <family val="2"/>
        <charset val="238"/>
        <scheme val="minor"/>
      </rPr>
      <t>Investičné výdavky:</t>
    </r>
  </si>
  <si>
    <r>
      <t xml:space="preserve">Nakłady inwestycyjne (brutto):
</t>
    </r>
    <r>
      <rPr>
        <sz val="11"/>
        <color rgb="FFFF0000"/>
        <rFont val="Calibri"/>
        <family val="2"/>
        <charset val="238"/>
        <scheme val="minor"/>
      </rPr>
      <t>Investičné výdavky (brutto):</t>
    </r>
  </si>
  <si>
    <r>
      <t xml:space="preserve">Nakłady inwestycyjne (netto):
</t>
    </r>
    <r>
      <rPr>
        <b/>
        <sz val="11"/>
        <color rgb="FFFF0000"/>
        <rFont val="Calibri"/>
        <family val="2"/>
        <charset val="238"/>
        <scheme val="minor"/>
      </rPr>
      <t>Investičné výdavky (netto):</t>
    </r>
  </si>
  <si>
    <t>ERR:</t>
  </si>
  <si>
    <r>
      <t xml:space="preserve">Dofinansowanie z Interreg V-A PL-SK (%):
</t>
    </r>
    <r>
      <rPr>
        <sz val="11"/>
        <color rgb="FFFF0000"/>
        <rFont val="Calibri"/>
        <family val="2"/>
        <charset val="238"/>
        <scheme val="minor"/>
      </rPr>
      <t>Miera spolufinancovania z Interreg V-A PL-SK (%):</t>
    </r>
  </si>
  <si>
    <t>ERR</t>
  </si>
  <si>
    <r>
      <t xml:space="preserve">1. Analiza sytuacji finansowej partnera/operatora (przepływy bez inwestycji)
</t>
    </r>
    <r>
      <rPr>
        <b/>
        <u/>
        <sz val="11"/>
        <color rgb="FFFF0000"/>
        <rFont val="Calibri"/>
        <family val="2"/>
        <charset val="238"/>
        <scheme val="minor"/>
      </rPr>
      <t>1. Analýza finančnej situácie partnera / prevádzkovateľa (toky bez investície)</t>
    </r>
  </si>
  <si>
    <r>
      <t xml:space="preserve">Inne krajowe środki publiczne i prywatne:
</t>
    </r>
    <r>
      <rPr>
        <sz val="11"/>
        <color rgb="FFFF0000"/>
        <rFont val="Calibri"/>
        <family val="2"/>
        <charset val="238"/>
        <scheme val="minor"/>
      </rPr>
      <t>Iné národné prostriedky z verejných a súkromných zdrojov:</t>
    </r>
  </si>
  <si>
    <r>
      <t xml:space="preserve">Razem przepływy finansowe:
</t>
    </r>
    <r>
      <rPr>
        <b/>
        <sz val="11"/>
        <color rgb="FFFF0000"/>
        <rFont val="Calibri"/>
        <family val="2"/>
        <charset val="238"/>
        <scheme val="minor"/>
      </rPr>
      <t>Peňažné toky celkom:</t>
    </r>
  </si>
  <si>
    <r>
      <t xml:space="preserve">- dotacje i subwencje publiczne
</t>
    </r>
    <r>
      <rPr>
        <i/>
        <sz val="11"/>
        <color rgb="FFFF0000"/>
        <rFont val="Calibri"/>
        <family val="2"/>
        <charset val="238"/>
        <scheme val="minor"/>
      </rPr>
      <t>-  príspevky a dotácie z verejných zdrojov</t>
    </r>
  </si>
  <si>
    <r>
      <t xml:space="preserve">Razem przepływy pieniężne inwestycji:
</t>
    </r>
    <r>
      <rPr>
        <b/>
        <sz val="11"/>
        <color rgb="FFFF0000"/>
        <rFont val="Calibri"/>
        <family val="2"/>
        <charset val="238"/>
        <scheme val="minor"/>
      </rPr>
      <t>Peňažné toky investície celkom:</t>
    </r>
  </si>
  <si>
    <r>
      <t xml:space="preserve">Razem przepływy pieniężne:
</t>
    </r>
    <r>
      <rPr>
        <b/>
        <sz val="11"/>
        <color rgb="FFFF0000"/>
        <rFont val="Calibri"/>
        <family val="2"/>
        <charset val="238"/>
        <scheme val="minor"/>
      </rPr>
      <t>Peňažné toky celkom:</t>
    </r>
  </si>
  <si>
    <r>
      <t xml:space="preserve">Razem przepływy pieniężne (podmiot z inwestycją):
</t>
    </r>
    <r>
      <rPr>
        <b/>
        <sz val="11"/>
        <color rgb="FFFF0000"/>
        <rFont val="Calibri"/>
        <family val="2"/>
        <charset val="238"/>
        <scheme val="minor"/>
      </rPr>
      <t>Peňažné toky celkom (subjekt s investíciou):</t>
    </r>
  </si>
  <si>
    <r>
      <t xml:space="preserve">Zaciągnięcie kredytu na inwestycję:
</t>
    </r>
    <r>
      <rPr>
        <sz val="11"/>
        <color rgb="FFFF0000"/>
        <rFont val="Calibri"/>
        <family val="2"/>
        <charset val="238"/>
        <scheme val="minor"/>
      </rPr>
      <t>Bankové úvery:</t>
    </r>
  </si>
  <si>
    <r>
      <t xml:space="preserve">Rok bazowy:
</t>
    </r>
    <r>
      <rPr>
        <sz val="11"/>
        <color rgb="FFFF0000"/>
        <rFont val="Calibri"/>
        <family val="2"/>
        <charset val="238"/>
        <scheme val="minor"/>
      </rPr>
      <t>Základný rok pre analýzu:</t>
    </r>
  </si>
  <si>
    <t>lista:
zoznam:</t>
  </si>
  <si>
    <t>Obliczenia:
Výpočty:</t>
  </si>
  <si>
    <r>
      <rPr>
        <i/>
        <sz val="11"/>
        <color theme="0"/>
        <rFont val="Calibri"/>
        <family val="2"/>
        <charset val="238"/>
        <scheme val="minor"/>
      </rPr>
      <t>"Decision amount"</t>
    </r>
    <r>
      <rPr>
        <sz val="11"/>
        <color theme="0"/>
        <rFont val="Calibri"/>
        <family val="2"/>
        <charset val="238"/>
        <scheme val="minor"/>
      </rPr>
      <t>; DA = EC * R</t>
    </r>
  </si>
  <si>
    <t>obliczenie DIC:
výpočet DIC:</t>
  </si>
  <si>
    <r>
      <t>suma zdysk.:</t>
    </r>
    <r>
      <rPr>
        <sz val="11"/>
        <color theme="0"/>
        <rFont val="Calibri"/>
        <family val="2"/>
        <charset val="238"/>
        <scheme val="minor"/>
      </rPr>
      <t xml:space="preserve">
</t>
    </r>
    <r>
      <rPr>
        <sz val="11"/>
        <color theme="0"/>
        <rFont val="Calibri"/>
        <family val="2"/>
        <charset val="238"/>
      </rPr>
      <t>súčet disk.:</t>
    </r>
  </si>
  <si>
    <t>koszty operacyjne (bez oszczędności)
prevádzkové výdavky (bez úspor)</t>
  </si>
  <si>
    <t>przychody
príjmy</t>
  </si>
  <si>
    <t>oszczędności
úspory</t>
  </si>
  <si>
    <t>wartość rezydualna
zostatková hodnota</t>
  </si>
  <si>
    <t>obliczenie DNR:
kalkulácie DNR:</t>
  </si>
  <si>
    <t>Nakłady inwestycyjne:
Investičné výdavky:</t>
  </si>
  <si>
    <t>Przychody i wr:
Príjmy a zostatkova hodnota:</t>
  </si>
  <si>
    <t>Koszty operacyjne:
Prevádzkové náklady:</t>
  </si>
  <si>
    <t>CF bazowy:
Základný CF:</t>
  </si>
  <si>
    <t>FRR bazowy:
Primárna FRR:</t>
  </si>
  <si>
    <t>wzrost nakładów → CF
nárast prevádzkových nákladov → CF</t>
  </si>
  <si>
    <t>CF bazowy
Primárny CF</t>
  </si>
  <si>
    <t>spadek kosztów operacyjnych → CF
pokles prevádzkových nákladov → CF</t>
  </si>
  <si>
    <t>Korzyści ekonomiczne bez Wr w ostatnim roku analizy
Ekon. prínosy bez zost. hodn.  v poslednom roku referenčného obdobia</t>
  </si>
  <si>
    <t>Koszty ekonomiczne w ostatnim roku analizy
Ekon.  náklady v poslednom roku referenčného obdobia</t>
  </si>
  <si>
    <t>Wynik ekonomiczny w ostatnim roku analizy
Ekonomický výsledok investície  v poslednom roku referenčného obdobia</t>
  </si>
  <si>
    <t>Korzysci ekonomiczne:
Ekonomické prínosy:</t>
  </si>
  <si>
    <t>Koszty ekonomiczne projektu:
Ekonomické náklady:</t>
  </si>
  <si>
    <t>Ekonomiczny CF bazowy:
Základné ekonomicke CF:</t>
  </si>
  <si>
    <t>EIRR bazowy:
Primárna ERR:</t>
  </si>
  <si>
    <t>wzrost korzyści ekonomicznych → CF
nárast ekonomických prínosov → CF</t>
  </si>
  <si>
    <t>spadek korzyści ekonomicznych→ CF
pokles ekonomických prínosov → CF</t>
  </si>
  <si>
    <t>spadek korzyści ekonomicznych → CF
pokles ekonomických prínosov → CF</t>
  </si>
  <si>
    <t>wzrost korzyści ekonomicznych → CF
nárast ekonomických nákladov → CF</t>
  </si>
  <si>
    <t>wzrost kosztów ekonomicznych → CF
nárast ekonomických nákladov → CF</t>
  </si>
  <si>
    <t>spadek kosztów ekonomicznych→ CF
pokles ekonomických nákladov → CF</t>
  </si>
  <si>
    <t>spadek kosztów ekonomicznych → CF
pokles ekonomických nákladov → CF</t>
  </si>
  <si>
    <t>Amortyzacja roczna:
Ročné odpisy:</t>
  </si>
  <si>
    <r>
      <t xml:space="preserve">Rok zakończenia inwestycji:
</t>
    </r>
    <r>
      <rPr>
        <sz val="11"/>
        <color rgb="FFFF0000"/>
        <rFont val="Calibri"/>
        <family val="2"/>
        <charset val="238"/>
        <scheme val="minor"/>
      </rPr>
      <t>Rok dokončenia investície: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</si>
</sst>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%"/>
    <numFmt numFmtId="165" formatCode="0.0000"/>
    <numFmt numFmtId="166" formatCode="0.0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3" tint="0.59999389629810485"/>
      <name val="Calibri"/>
      <family val="2"/>
      <charset val="238"/>
      <scheme val="minor"/>
    </font>
    <font>
      <sz val="11"/>
      <color theme="3" tint="0.59999389629810485"/>
      <name val="Calibri"/>
      <family val="2"/>
      <charset val="238"/>
    </font>
    <font>
      <b/>
      <u/>
      <sz val="11"/>
      <color rgb="FFFF000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i/>
      <sz val="11"/>
      <color theme="4" tint="0.39997558519241921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</font>
    <font>
      <i/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0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sz val="8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39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0" xfId="0" applyFont="1"/>
    <xf numFmtId="2" fontId="0" fillId="0" borderId="1" xfId="0" applyNumberFormat="1" applyBorder="1"/>
    <xf numFmtId="0" fontId="0" fillId="0" borderId="0" xfId="0" applyBorder="1" applyAlignment="1">
      <alignment vertical="center"/>
    </xf>
    <xf numFmtId="0" fontId="4" fillId="0" borderId="0" xfId="0" applyFont="1"/>
    <xf numFmtId="2" fontId="0" fillId="0" borderId="0" xfId="0" applyNumberFormat="1" applyBorder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2" fontId="0" fillId="0" borderId="1" xfId="0" applyNumberFormat="1" applyFill="1" applyBorder="1"/>
    <xf numFmtId="0" fontId="0" fillId="0" borderId="0" xfId="0" applyAlignment="1">
      <alignment wrapText="1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1" fontId="9" fillId="0" borderId="0" xfId="0" applyNumberFormat="1" applyFont="1"/>
    <xf numFmtId="2" fontId="0" fillId="0" borderId="1" xfId="0" applyNumberFormat="1" applyFill="1" applyBorder="1" applyAlignment="1">
      <alignment horizontal="right" vertical="center" wrapText="1"/>
    </xf>
    <xf numFmtId="0" fontId="0" fillId="0" borderId="1" xfId="0" applyFill="1" applyBorder="1" applyAlignment="1">
      <alignment horizontal="left" vertical="center" wrapText="1"/>
    </xf>
    <xf numFmtId="2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right" vertical="center"/>
    </xf>
    <xf numFmtId="0" fontId="0" fillId="0" borderId="0" xfId="0" applyFont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/>
    <xf numFmtId="0" fontId="1" fillId="0" borderId="0" xfId="0" applyFont="1" applyFill="1" applyBorder="1" applyAlignment="1">
      <alignment horizontal="justify" vertical="center"/>
    </xf>
    <xf numFmtId="164" fontId="1" fillId="0" borderId="0" xfId="0" applyNumberFormat="1" applyFont="1" applyBorder="1" applyAlignment="1">
      <alignment horizontal="left" vertical="center"/>
    </xf>
    <xf numFmtId="0" fontId="1" fillId="0" borderId="0" xfId="0" applyFont="1" applyBorder="1"/>
    <xf numFmtId="2" fontId="1" fillId="0" borderId="0" xfId="0" applyNumberFormat="1" applyFont="1" applyBorder="1" applyAlignment="1">
      <alignment horizontal="right" vertical="center"/>
    </xf>
    <xf numFmtId="10" fontId="0" fillId="0" borderId="6" xfId="0" applyNumberFormat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  <xf numFmtId="2" fontId="0" fillId="0" borderId="1" xfId="0" applyNumberFormat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1" fillId="5" borderId="3" xfId="0" applyFont="1" applyFill="1" applyBorder="1" applyAlignment="1">
      <alignment horizontal="right" vertical="center" wrapText="1"/>
    </xf>
    <xf numFmtId="0" fontId="1" fillId="5" borderId="4" xfId="0" applyFont="1" applyFill="1" applyBorder="1" applyAlignment="1">
      <alignment horizontal="right" vertical="center" wrapText="1"/>
    </xf>
    <xf numFmtId="0" fontId="1" fillId="7" borderId="3" xfId="0" applyFont="1" applyFill="1" applyBorder="1" applyAlignment="1">
      <alignment horizontal="right" vertical="center" wrapText="1"/>
    </xf>
    <xf numFmtId="0" fontId="1" fillId="7" borderId="4" xfId="0" applyFont="1" applyFill="1" applyBorder="1" applyAlignment="1">
      <alignment horizontal="right" vertical="center" wrapText="1"/>
    </xf>
    <xf numFmtId="0" fontId="0" fillId="0" borderId="1" xfId="0" quotePrefix="1" applyFont="1" applyBorder="1" applyAlignment="1">
      <alignment wrapText="1"/>
    </xf>
    <xf numFmtId="2" fontId="0" fillId="0" borderId="6" xfId="0" applyNumberFormat="1" applyBorder="1" applyAlignment="1">
      <alignment horizontal="right" vertical="center" wrapText="1"/>
    </xf>
    <xf numFmtId="2" fontId="3" fillId="0" borderId="1" xfId="0" applyNumberFormat="1" applyFont="1" applyFill="1" applyBorder="1"/>
    <xf numFmtId="0" fontId="0" fillId="0" borderId="1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1" xfId="0" quotePrefix="1" applyFont="1" applyFill="1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Fill="1" applyBorder="1"/>
    <xf numFmtId="2" fontId="0" fillId="0" borderId="6" xfId="0" applyNumberFormat="1" applyBorder="1"/>
    <xf numFmtId="2" fontId="0" fillId="0" borderId="1" xfId="0" applyNumberFormat="1" applyFill="1" applyBorder="1" applyAlignment="1">
      <alignment horizontal="right" vertical="center"/>
    </xf>
    <xf numFmtId="2" fontId="0" fillId="0" borderId="6" xfId="0" applyNumberFormat="1" applyFill="1" applyBorder="1" applyAlignment="1">
      <alignment horizontal="right" vertical="center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2" fontId="0" fillId="0" borderId="0" xfId="0" applyNumberFormat="1" applyFill="1" applyAlignment="1">
      <alignment horizontal="left" vertical="center"/>
    </xf>
    <xf numFmtId="164" fontId="1" fillId="0" borderId="2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2" fontId="5" fillId="0" borderId="1" xfId="0" applyNumberFormat="1" applyFont="1" applyFill="1" applyBorder="1"/>
    <xf numFmtId="0" fontId="0" fillId="0" borderId="8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2" fontId="0" fillId="0" borderId="1" xfId="0" applyNumberForma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14" xfId="0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/>
    <xf numFmtId="2" fontId="0" fillId="0" borderId="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2" fontId="0" fillId="0" borderId="0" xfId="0" applyNumberFormat="1"/>
    <xf numFmtId="10" fontId="5" fillId="0" borderId="1" xfId="0" applyNumberFormat="1" applyFont="1" applyFill="1" applyBorder="1"/>
    <xf numFmtId="0" fontId="5" fillId="0" borderId="0" xfId="0" applyFont="1"/>
    <xf numFmtId="10" fontId="5" fillId="0" borderId="1" xfId="0" applyNumberFormat="1" applyFont="1" applyBorder="1"/>
    <xf numFmtId="0" fontId="9" fillId="0" borderId="0" xfId="0" applyFont="1"/>
    <xf numFmtId="0" fontId="0" fillId="0" borderId="0" xfId="0" applyFill="1"/>
    <xf numFmtId="2" fontId="0" fillId="0" borderId="5" xfId="0" applyNumberFormat="1" applyFill="1" applyBorder="1" applyAlignment="1">
      <alignment horizontal="right" vertical="center"/>
    </xf>
    <xf numFmtId="0" fontId="1" fillId="0" borderId="5" xfId="1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/>
    <xf numFmtId="2" fontId="1" fillId="0" borderId="1" xfId="0" applyNumberFormat="1" applyFont="1" applyBorder="1" applyAlignment="1">
      <alignment horizontal="center" vertical="center"/>
    </xf>
    <xf numFmtId="10" fontId="1" fillId="0" borderId="1" xfId="1" applyNumberFormat="1" applyFont="1" applyBorder="1" applyAlignment="1">
      <alignment horizontal="center" vertical="center"/>
    </xf>
    <xf numFmtId="2" fontId="1" fillId="0" borderId="4" xfId="0" applyNumberFormat="1" applyFont="1" applyFill="1" applyBorder="1"/>
    <xf numFmtId="0" fontId="1" fillId="8" borderId="1" xfId="0" quotePrefix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5" xfId="0" quotePrefix="1" applyFont="1" applyFill="1" applyBorder="1" applyAlignment="1">
      <alignment wrapText="1"/>
    </xf>
    <xf numFmtId="2" fontId="1" fillId="0" borderId="9" xfId="0" applyNumberFormat="1" applyFont="1" applyFill="1" applyBorder="1"/>
    <xf numFmtId="2" fontId="0" fillId="0" borderId="4" xfId="0" applyNumberFormat="1" applyFill="1" applyBorder="1" applyAlignment="1">
      <alignment horizontal="right" vertical="center"/>
    </xf>
    <xf numFmtId="2" fontId="5" fillId="0" borderId="0" xfId="0" applyNumberFormat="1" applyFont="1"/>
    <xf numFmtId="9" fontId="5" fillId="0" borderId="0" xfId="0" applyNumberFormat="1" applyFont="1"/>
    <xf numFmtId="1" fontId="5" fillId="0" borderId="0" xfId="0" applyNumberFormat="1" applyFont="1"/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0" fontId="5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9" fontId="9" fillId="0" borderId="0" xfId="0" applyNumberFormat="1" applyFont="1"/>
    <xf numFmtId="9" fontId="2" fillId="0" borderId="0" xfId="0" applyNumberFormat="1" applyFont="1"/>
    <xf numFmtId="9" fontId="5" fillId="0" borderId="0" xfId="0" applyNumberFormat="1" applyFont="1" applyFill="1" applyBorder="1"/>
    <xf numFmtId="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10" fontId="5" fillId="0" borderId="0" xfId="1" applyNumberFormat="1" applyFont="1" applyFill="1" applyBorder="1"/>
    <xf numFmtId="2" fontId="5" fillId="0" borderId="0" xfId="0" applyNumberFormat="1" applyFont="1" applyFill="1" applyBorder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wrapText="1"/>
    </xf>
    <xf numFmtId="9" fontId="5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0" fontId="5" fillId="0" borderId="0" xfId="1" applyNumberFormat="1" applyFont="1" applyFill="1" applyBorder="1" applyAlignment="1">
      <alignment horizontal="center" vertical="center"/>
    </xf>
    <xf numFmtId="2" fontId="0" fillId="0" borderId="8" xfId="0" applyNumberFormat="1" applyBorder="1"/>
    <xf numFmtId="0" fontId="0" fillId="0" borderId="3" xfId="0" applyBorder="1"/>
    <xf numFmtId="2" fontId="0" fillId="0" borderId="3" xfId="0" applyNumberFormat="1" applyBorder="1"/>
    <xf numFmtId="2" fontId="1" fillId="0" borderId="5" xfId="0" applyNumberFormat="1" applyFont="1" applyBorder="1"/>
    <xf numFmtId="0" fontId="0" fillId="0" borderId="15" xfId="0" quotePrefix="1" applyFont="1" applyBorder="1" applyAlignment="1">
      <alignment wrapText="1"/>
    </xf>
    <xf numFmtId="2" fontId="3" fillId="0" borderId="15" xfId="0" applyNumberFormat="1" applyFont="1" applyFill="1" applyBorder="1"/>
    <xf numFmtId="0" fontId="1" fillId="0" borderId="6" xfId="0" applyFont="1" applyBorder="1" applyAlignment="1">
      <alignment wrapText="1"/>
    </xf>
    <xf numFmtId="2" fontId="0" fillId="0" borderId="0" xfId="0" applyNumberFormat="1" applyBorder="1" applyAlignment="1">
      <alignment horizontal="right" vertical="center"/>
    </xf>
    <xf numFmtId="0" fontId="1" fillId="0" borderId="1" xfId="0" quotePrefix="1" applyFont="1" applyFill="1" applyBorder="1" applyAlignment="1">
      <alignment wrapText="1"/>
    </xf>
    <xf numFmtId="2" fontId="1" fillId="0" borderId="1" xfId="0" applyNumberFormat="1" applyFont="1" applyFill="1" applyBorder="1" applyAlignment="1">
      <alignment vertical="center"/>
    </xf>
    <xf numFmtId="0" fontId="0" fillId="2" borderId="1" xfId="0" quotePrefix="1" applyFill="1" applyBorder="1" applyAlignment="1">
      <alignment wrapText="1"/>
    </xf>
    <xf numFmtId="0" fontId="1" fillId="0" borderId="0" xfId="0" quotePrefix="1" applyFont="1" applyFill="1" applyBorder="1" applyAlignment="1">
      <alignment wrapText="1"/>
    </xf>
    <xf numFmtId="2" fontId="1" fillId="0" borderId="0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horizontal="left" vertical="center" wrapText="1"/>
    </xf>
    <xf numFmtId="0" fontId="1" fillId="0" borderId="0" xfId="0" applyFont="1" applyBorder="1" applyAlignment="1">
      <alignment wrapText="1"/>
    </xf>
    <xf numFmtId="2" fontId="1" fillId="0" borderId="0" xfId="0" applyNumberFormat="1" applyFont="1" applyBorder="1"/>
    <xf numFmtId="0" fontId="0" fillId="0" borderId="1" xfId="0" applyBorder="1" applyAlignment="1">
      <alignment horizontal="center"/>
    </xf>
    <xf numFmtId="2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2" fontId="5" fillId="0" borderId="4" xfId="0" applyNumberFormat="1" applyFont="1" applyFill="1" applyBorder="1" applyAlignment="1">
      <alignment horizontal="right" vertical="center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/>
    <xf numFmtId="0" fontId="4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/>
    <xf numFmtId="0" fontId="0" fillId="0" borderId="1" xfId="0" applyFill="1" applyBorder="1" applyAlignment="1"/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1" fillId="4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5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wrapText="1"/>
    </xf>
    <xf numFmtId="2" fontId="1" fillId="0" borderId="1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9" fontId="14" fillId="0" borderId="0" xfId="0" applyNumberFormat="1" applyFont="1"/>
    <xf numFmtId="2" fontId="14" fillId="0" borderId="0" xfId="0" applyNumberFormat="1" applyFont="1"/>
    <xf numFmtId="0" fontId="0" fillId="0" borderId="1" xfId="0" applyFill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2" xfId="0" applyFill="1" applyBorder="1" applyAlignment="1">
      <alignment vertical="center" wrapText="1"/>
    </xf>
    <xf numFmtId="0" fontId="1" fillId="0" borderId="13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2" fontId="5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Fill="1" applyBorder="1" applyAlignment="1">
      <alignment wrapText="1"/>
    </xf>
    <xf numFmtId="0" fontId="10" fillId="0" borderId="2" xfId="0" applyFont="1" applyBorder="1" applyAlignment="1">
      <alignment vertical="center" wrapText="1"/>
    </xf>
    <xf numFmtId="0" fontId="14" fillId="0" borderId="0" xfId="0" applyFont="1" applyAlignment="1">
      <alignment wrapText="1"/>
    </xf>
    <xf numFmtId="10" fontId="1" fillId="0" borderId="5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wrapText="1"/>
    </xf>
    <xf numFmtId="0" fontId="0" fillId="0" borderId="1" xfId="0" quotePrefix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9" fontId="5" fillId="0" borderId="1" xfId="0" applyNumberFormat="1" applyFont="1" applyBorder="1" applyAlignment="1">
      <alignment vertical="center"/>
    </xf>
    <xf numFmtId="0" fontId="15" fillId="0" borderId="0" xfId="0" applyFont="1" applyAlignment="1">
      <alignment wrapText="1"/>
    </xf>
    <xf numFmtId="9" fontId="14" fillId="0" borderId="0" xfId="0" applyNumberFormat="1" applyFont="1" applyAlignment="1">
      <alignment vertical="center"/>
    </xf>
    <xf numFmtId="165" fontId="0" fillId="0" borderId="1" xfId="0" applyNumberFormat="1" applyFont="1" applyBorder="1" applyAlignment="1">
      <alignment horizontal="right" vertical="center"/>
    </xf>
    <xf numFmtId="0" fontId="0" fillId="0" borderId="0" xfId="0" quotePrefix="1"/>
    <xf numFmtId="0" fontId="1" fillId="0" borderId="2" xfId="0" applyFont="1" applyBorder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left" vertical="center" wrapText="1"/>
    </xf>
    <xf numFmtId="166" fontId="0" fillId="0" borderId="1" xfId="0" applyNumberFormat="1" applyFill="1" applyBorder="1" applyAlignment="1"/>
    <xf numFmtId="0" fontId="1" fillId="0" borderId="2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0" fillId="0" borderId="1" xfId="0" applyNumberFormat="1" applyFont="1" applyFill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2" fontId="20" fillId="0" borderId="0" xfId="0" applyNumberFormat="1" applyFont="1" applyFill="1" applyAlignment="1">
      <alignment horizontal="right"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0" fillId="10" borderId="0" xfId="0" applyFont="1" applyFill="1" applyAlignment="1">
      <alignment horizontal="center" vertical="center"/>
    </xf>
    <xf numFmtId="0" fontId="0" fillId="10" borderId="0" xfId="0" applyFont="1" applyFill="1"/>
    <xf numFmtId="0" fontId="0" fillId="10" borderId="0" xfId="0" applyFont="1" applyFill="1" applyAlignment="1">
      <alignment wrapText="1"/>
    </xf>
    <xf numFmtId="0" fontId="0" fillId="10" borderId="0" xfId="0" applyFill="1"/>
    <xf numFmtId="0" fontId="0" fillId="10" borderId="0" xfId="0" applyFont="1" applyFill="1" applyBorder="1"/>
    <xf numFmtId="165" fontId="0" fillId="10" borderId="0" xfId="0" applyNumberFormat="1" applyFont="1" applyFill="1" applyBorder="1"/>
    <xf numFmtId="0" fontId="4" fillId="10" borderId="0" xfId="0" applyFont="1" applyFill="1" applyAlignment="1">
      <alignment wrapText="1"/>
    </xf>
    <xf numFmtId="0" fontId="0" fillId="10" borderId="0" xfId="0" applyFill="1" applyBorder="1" applyAlignment="1">
      <alignment horizontal="left" vertical="center" wrapText="1"/>
    </xf>
    <xf numFmtId="0" fontId="0" fillId="10" borderId="2" xfId="0" applyFill="1" applyBorder="1" applyAlignment="1">
      <alignment vertical="center" wrapText="1"/>
    </xf>
    <xf numFmtId="0" fontId="0" fillId="10" borderId="3" xfId="0" applyFill="1" applyBorder="1" applyAlignment="1">
      <alignment horizontal="center"/>
    </xf>
    <xf numFmtId="0" fontId="0" fillId="10" borderId="4" xfId="0" applyFill="1" applyBorder="1" applyAlignment="1">
      <alignment horizontal="center" vertical="center"/>
    </xf>
    <xf numFmtId="0" fontId="0" fillId="10" borderId="10" xfId="0" applyFill="1" applyBorder="1" applyAlignment="1">
      <alignment wrapText="1"/>
    </xf>
    <xf numFmtId="2" fontId="0" fillId="10" borderId="11" xfId="0" applyNumberFormat="1" applyFill="1" applyBorder="1" applyAlignment="1">
      <alignment horizontal="right" vertical="center"/>
    </xf>
    <xf numFmtId="2" fontId="0" fillId="10" borderId="12" xfId="0" applyNumberFormat="1" applyFill="1" applyBorder="1" applyAlignment="1">
      <alignment horizontal="right" vertical="center"/>
    </xf>
    <xf numFmtId="0" fontId="0" fillId="10" borderId="0" xfId="0" applyFill="1" applyBorder="1"/>
    <xf numFmtId="2" fontId="0" fillId="10" borderId="0" xfId="0" applyNumberFormat="1" applyFill="1" applyBorder="1" applyAlignment="1">
      <alignment horizontal="right" vertical="center"/>
    </xf>
    <xf numFmtId="0" fontId="0" fillId="10" borderId="0" xfId="0" applyFill="1" applyAlignment="1">
      <alignment horizontal="left" vertical="center" wrapText="1"/>
    </xf>
    <xf numFmtId="0" fontId="1" fillId="10" borderId="0" xfId="0" applyFont="1" applyFill="1" applyAlignment="1">
      <alignment horizontal="left" vertical="center" wrapText="1"/>
    </xf>
    <xf numFmtId="0" fontId="0" fillId="10" borderId="0" xfId="0" applyFill="1" applyAlignment="1">
      <alignment wrapText="1"/>
    </xf>
    <xf numFmtId="0" fontId="0" fillId="10" borderId="0" xfId="0" applyFill="1" applyAlignment="1">
      <alignment vertical="center" wrapText="1"/>
    </xf>
    <xf numFmtId="0" fontId="0" fillId="10" borderId="0" xfId="0" applyFill="1" applyAlignment="1">
      <alignment horizontal="left" vertical="center"/>
    </xf>
    <xf numFmtId="0" fontId="4" fillId="10" borderId="0" xfId="0" applyFont="1" applyFill="1" applyAlignment="1">
      <alignment horizontal="left" vertical="center"/>
    </xf>
    <xf numFmtId="0" fontId="1" fillId="10" borderId="1" xfId="0" applyFont="1" applyFill="1" applyBorder="1" applyAlignment="1">
      <alignment horizontal="center" vertical="center"/>
    </xf>
    <xf numFmtId="0" fontId="1" fillId="10" borderId="16" xfId="0" applyFont="1" applyFill="1" applyBorder="1" applyAlignment="1"/>
    <xf numFmtId="0" fontId="1" fillId="10" borderId="0" xfId="0" applyFont="1" applyFill="1" applyAlignment="1">
      <alignment horizontal="right" vertical="center"/>
    </xf>
    <xf numFmtId="0" fontId="4" fillId="10" borderId="0" xfId="0" applyFont="1" applyFill="1" applyAlignment="1">
      <alignment horizontal="right" vertical="center"/>
    </xf>
    <xf numFmtId="0" fontId="1" fillId="10" borderId="8" xfId="0" applyFont="1" applyFill="1" applyBorder="1" applyAlignment="1">
      <alignment wrapText="1"/>
    </xf>
    <xf numFmtId="2" fontId="1" fillId="10" borderId="0" xfId="0" applyNumberFormat="1" applyFont="1" applyFill="1" applyBorder="1"/>
    <xf numFmtId="0" fontId="1" fillId="10" borderId="0" xfId="0" applyFont="1" applyFill="1" applyBorder="1" applyAlignment="1">
      <alignment vertical="center" wrapText="1"/>
    </xf>
    <xf numFmtId="1" fontId="0" fillId="10" borderId="0" xfId="0" applyNumberFormat="1" applyFont="1" applyFill="1" applyBorder="1" applyAlignment="1">
      <alignment horizontal="right" vertical="center"/>
    </xf>
    <xf numFmtId="1" fontId="2" fillId="10" borderId="0" xfId="0" applyNumberFormat="1" applyFont="1" applyFill="1" applyBorder="1" applyAlignment="1">
      <alignment horizontal="left" vertical="center" wrapText="1"/>
    </xf>
    <xf numFmtId="0" fontId="0" fillId="10" borderId="0" xfId="0" applyFont="1" applyFill="1" applyAlignment="1">
      <alignment vertical="center" wrapText="1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2" fontId="9" fillId="0" borderId="0" xfId="0" applyNumberFormat="1" applyFont="1" applyBorder="1" applyAlignment="1">
      <alignment horizontal="center" vertical="center"/>
    </xf>
    <xf numFmtId="0" fontId="24" fillId="10" borderId="0" xfId="0" applyFont="1" applyFill="1" applyAlignment="1">
      <alignment horizontal="center" vertical="center" wrapText="1"/>
    </xf>
    <xf numFmtId="0" fontId="19" fillId="0" borderId="0" xfId="0" applyFont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2" xfId="0" quotePrefix="1" applyFill="1" applyBorder="1" applyAlignment="1">
      <alignment wrapText="1"/>
    </xf>
    <xf numFmtId="2" fontId="0" fillId="0" borderId="1" xfId="0" applyNumberFormat="1" applyFont="1" applyBorder="1" applyAlignment="1">
      <alignment horizontal="right" vertical="center"/>
    </xf>
    <xf numFmtId="2" fontId="0" fillId="10" borderId="0" xfId="0" applyNumberFormat="1" applyFont="1" applyFill="1" applyBorder="1" applyAlignment="1">
      <alignment horizontal="right" vertical="center"/>
    </xf>
    <xf numFmtId="2" fontId="2" fillId="10" borderId="0" xfId="0" applyNumberFormat="1" applyFont="1" applyFill="1" applyBorder="1" applyAlignment="1">
      <alignment horizontal="left" vertical="center" wrapText="1"/>
    </xf>
    <xf numFmtId="2" fontId="2" fillId="10" borderId="0" xfId="0" applyNumberFormat="1" applyFont="1" applyFill="1" applyBorder="1" applyAlignment="1">
      <alignment vertical="center" wrapText="1"/>
    </xf>
    <xf numFmtId="1" fontId="0" fillId="0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9" fillId="10" borderId="0" xfId="0" applyFont="1" applyFill="1" applyAlignment="1">
      <alignment horizontal="center" vertical="center" wrapText="1"/>
    </xf>
    <xf numFmtId="0" fontId="9" fillId="10" borderId="0" xfId="0" applyFont="1" applyFill="1" applyAlignment="1">
      <alignment horizontal="center" vertical="center"/>
    </xf>
    <xf numFmtId="0" fontId="9" fillId="10" borderId="0" xfId="0" applyFont="1" applyFill="1" applyAlignment="1" applyProtection="1">
      <alignment horizontal="center" vertical="center" wrapText="1"/>
      <protection hidden="1"/>
    </xf>
    <xf numFmtId="0" fontId="9" fillId="10" borderId="0" xfId="0" applyFont="1" applyFill="1" applyAlignment="1" applyProtection="1">
      <alignment horizontal="center" vertical="center"/>
      <protection hidden="1"/>
    </xf>
    <xf numFmtId="0" fontId="9" fillId="10" borderId="0" xfId="0" applyFont="1" applyFill="1"/>
    <xf numFmtId="0" fontId="0" fillId="10" borderId="0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left" vertical="center" wrapText="1"/>
    </xf>
    <xf numFmtId="0" fontId="0" fillId="10" borderId="0" xfId="0" applyFont="1" applyFill="1" applyAlignment="1" applyProtection="1">
      <alignment horizontal="center" vertical="center"/>
    </xf>
    <xf numFmtId="0" fontId="0" fillId="10" borderId="0" xfId="0" applyFont="1" applyFill="1" applyProtection="1"/>
    <xf numFmtId="0" fontId="0" fillId="10" borderId="0" xfId="0" applyFill="1" applyAlignment="1" applyProtection="1">
      <alignment horizontal="left" vertical="center" wrapText="1"/>
    </xf>
    <xf numFmtId="0" fontId="0" fillId="10" borderId="0" xfId="0" applyFill="1" applyAlignment="1" applyProtection="1">
      <alignment wrapText="1"/>
    </xf>
    <xf numFmtId="0" fontId="0" fillId="2" borderId="1" xfId="0" quotePrefix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10" fontId="1" fillId="2" borderId="5" xfId="1" applyNumberFormat="1" applyFon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right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wrapText="1"/>
    </xf>
    <xf numFmtId="2" fontId="9" fillId="0" borderId="0" xfId="0" applyNumberFormat="1" applyFont="1" applyFill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0" fillId="2" borderId="17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Protection="1">
      <protection locked="0"/>
    </xf>
    <xf numFmtId="0" fontId="13" fillId="2" borderId="18" xfId="0" applyFont="1" applyFill="1" applyBorder="1" applyAlignment="1" applyProtection="1">
      <alignment horizontal="left" vertical="center" wrapText="1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1" fillId="0" borderId="19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vertical="center" wrapText="1"/>
      <protection locked="0"/>
    </xf>
    <xf numFmtId="2" fontId="5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Protection="1"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6" fontId="0" fillId="2" borderId="1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alignment horizontal="right" vertical="center" wrapText="1"/>
      <protection locked="0"/>
    </xf>
    <xf numFmtId="2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" xfId="0" quotePrefix="1" applyFill="1" applyBorder="1" applyAlignment="1" applyProtection="1">
      <alignment wrapText="1"/>
    </xf>
    <xf numFmtId="0" fontId="0" fillId="2" borderId="6" xfId="0" quotePrefix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wrapText="1"/>
    </xf>
    <xf numFmtId="0" fontId="0" fillId="2" borderId="1" xfId="0" applyFill="1" applyBorder="1" applyAlignment="1" applyProtection="1">
      <alignment wrapText="1"/>
    </xf>
    <xf numFmtId="0" fontId="7" fillId="2" borderId="1" xfId="0" applyFont="1" applyFill="1" applyBorder="1" applyAlignment="1" applyProtection="1">
      <alignment horizontal="left" wrapText="1"/>
    </xf>
    <xf numFmtId="0" fontId="7" fillId="0" borderId="1" xfId="0" applyFont="1" applyBorder="1" applyAlignment="1" applyProtection="1">
      <alignment horizontal="left" wrapText="1"/>
    </xf>
    <xf numFmtId="0" fontId="8" fillId="2" borderId="1" xfId="0" quotePrefix="1" applyFont="1" applyFill="1" applyBorder="1" applyAlignment="1" applyProtection="1">
      <alignment horizontal="left" wrapText="1"/>
    </xf>
    <xf numFmtId="0" fontId="3" fillId="2" borderId="1" xfId="0" quotePrefix="1" applyFont="1" applyFill="1" applyBorder="1" applyAlignment="1" applyProtection="1">
      <alignment horizontal="left" wrapText="1"/>
    </xf>
    <xf numFmtId="0" fontId="0" fillId="2" borderId="1" xfId="0" applyFill="1" applyBorder="1" applyAlignment="1" applyProtection="1">
      <alignment horizontal="left" vertical="center" wrapText="1"/>
    </xf>
    <xf numFmtId="10" fontId="0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/>
    <xf numFmtId="0" fontId="9" fillId="10" borderId="0" xfId="0" applyFont="1" applyFill="1" applyBorder="1"/>
    <xf numFmtId="0" fontId="9" fillId="10" borderId="15" xfId="0" applyFont="1" applyFill="1" applyBorder="1" applyAlignment="1">
      <alignment wrapText="1"/>
    </xf>
    <xf numFmtId="2" fontId="24" fillId="10" borderId="15" xfId="0" applyNumberFormat="1" applyFont="1" applyFill="1" applyBorder="1" applyAlignment="1">
      <alignment horizontal="center" vertical="center"/>
    </xf>
    <xf numFmtId="0" fontId="26" fillId="10" borderId="0" xfId="0" applyFont="1" applyFill="1" applyBorder="1" applyAlignment="1">
      <alignment vertical="center" wrapText="1"/>
    </xf>
    <xf numFmtId="2" fontId="26" fillId="10" borderId="0" xfId="1" applyNumberFormat="1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center" vertical="center" wrapText="1"/>
    </xf>
    <xf numFmtId="2" fontId="26" fillId="10" borderId="0" xfId="0" applyNumberFormat="1" applyFont="1" applyFill="1" applyBorder="1" applyAlignment="1">
      <alignment horizontal="center" vertical="center"/>
    </xf>
    <xf numFmtId="9" fontId="5" fillId="9" borderId="1" xfId="1" applyFont="1" applyFill="1" applyBorder="1" applyAlignment="1" applyProtection="1">
      <alignment horizontal="center" vertical="center"/>
      <protection locked="0"/>
    </xf>
    <xf numFmtId="0" fontId="24" fillId="0" borderId="0" xfId="0" applyFont="1"/>
    <xf numFmtId="0" fontId="9" fillId="0" borderId="0" xfId="0" applyFont="1" applyBorder="1" applyAlignment="1">
      <alignment horizontal="justify" vertical="center" wrapText="1"/>
    </xf>
    <xf numFmtId="2" fontId="9" fillId="0" borderId="0" xfId="0" applyNumberFormat="1" applyFont="1"/>
    <xf numFmtId="0" fontId="9" fillId="0" borderId="0" xfId="0" applyFont="1" applyBorder="1" applyAlignment="1">
      <alignment wrapText="1"/>
    </xf>
    <xf numFmtId="10" fontId="9" fillId="0" borderId="0" xfId="1" applyNumberFormat="1" applyFont="1"/>
    <xf numFmtId="0" fontId="9" fillId="0" borderId="0" xfId="0" applyFont="1" applyAlignment="1">
      <alignment horizontal="left" vertical="center" wrapText="1"/>
    </xf>
    <xf numFmtId="9" fontId="9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2" borderId="1" xfId="0" quotePrefix="1" applyFont="1" applyFill="1" applyBorder="1" applyAlignment="1" applyProtection="1">
      <alignment wrapText="1"/>
      <protection locked="0"/>
    </xf>
    <xf numFmtId="0" fontId="0" fillId="2" borderId="2" xfId="0" quotePrefix="1" applyFill="1" applyBorder="1" applyAlignment="1" applyProtection="1">
      <alignment wrapText="1"/>
      <protection locked="0"/>
    </xf>
    <xf numFmtId="0" fontId="0" fillId="2" borderId="2" xfId="0" quotePrefix="1" applyFont="1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9" fillId="0" borderId="0" xfId="0" applyNumberFormat="1" applyFont="1" applyBorder="1"/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left" vertical="center" wrapText="1"/>
    </xf>
    <xf numFmtId="2" fontId="25" fillId="0" borderId="0" xfId="0" applyNumberFormat="1" applyFont="1" applyFill="1" applyAlignment="1">
      <alignment horizontal="right" vertical="center"/>
    </xf>
    <xf numFmtId="0" fontId="0" fillId="6" borderId="0" xfId="0" applyFill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0" fontId="9" fillId="0" borderId="0" xfId="1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1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/>
    <xf numFmtId="0" fontId="2" fillId="4" borderId="0" xfId="0" applyFont="1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0" fillId="0" borderId="0" xfId="0"/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10" borderId="0" xfId="0" applyFill="1" applyAlignment="1" applyProtection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0" borderId="16" xfId="0" applyFont="1" applyFill="1" applyBorder="1" applyAlignment="1">
      <alignment horizontal="center" vertical="center"/>
    </xf>
    <xf numFmtId="0" fontId="2" fillId="10" borderId="0" xfId="0" applyFont="1" applyFill="1"/>
    <xf numFmtId="9" fontId="0" fillId="0" borderId="0" xfId="0" applyNumberFormat="1"/>
    <xf numFmtId="0" fontId="2" fillId="10" borderId="0" xfId="0" applyFont="1" applyFill="1" applyBorder="1" applyAlignment="1">
      <alignment horizontal="center" vertical="center"/>
    </xf>
    <xf numFmtId="0" fontId="0" fillId="0" borderId="0" xfId="0"/>
    <xf numFmtId="0" fontId="27" fillId="10" borderId="0" xfId="0" applyFont="1" applyFill="1"/>
    <xf numFmtId="0" fontId="0" fillId="0" borderId="0" xfId="0"/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10" borderId="0" xfId="0" applyFill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0" fillId="6" borderId="0" xfId="0" applyFill="1" applyAlignment="1">
      <alignment horizontal="left" vertical="center"/>
    </xf>
    <xf numFmtId="0" fontId="0" fillId="6" borderId="0" xfId="0" applyFill="1" applyAlignment="1">
      <alignment horizontal="left" vertical="top" wrapText="1"/>
    </xf>
    <xf numFmtId="0" fontId="0" fillId="6" borderId="0" xfId="0" applyFill="1" applyAlignment="1">
      <alignment horizontal="left" vertical="center" wrapText="1"/>
    </xf>
    <xf numFmtId="0" fontId="0" fillId="6" borderId="0" xfId="0" applyNumberFormat="1" applyFill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right" vertical="center" wrapText="1"/>
    </xf>
    <xf numFmtId="0" fontId="0" fillId="0" borderId="3" xfId="0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left" vertical="center" wrapText="1"/>
    </xf>
    <xf numFmtId="2" fontId="2" fillId="0" borderId="20" xfId="0" applyNumberFormat="1" applyFont="1" applyBorder="1" applyAlignment="1">
      <alignment horizontal="left" vertical="center" wrapText="1"/>
    </xf>
    <xf numFmtId="2" fontId="2" fillId="0" borderId="15" xfId="0" applyNumberFormat="1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left" vertical="center" wrapText="1"/>
    </xf>
    <xf numFmtId="2" fontId="2" fillId="0" borderId="21" xfId="0" applyNumberFormat="1" applyFont="1" applyBorder="1" applyAlignment="1">
      <alignment horizontal="left" vertical="center" wrapText="1"/>
    </xf>
    <xf numFmtId="2" fontId="2" fillId="0" borderId="8" xfId="0" applyNumberFormat="1" applyFont="1" applyBorder="1" applyAlignment="1">
      <alignment horizontal="left" vertical="center" wrapText="1"/>
    </xf>
    <xf numFmtId="2" fontId="2" fillId="0" borderId="22" xfId="0" applyNumberFormat="1" applyFont="1" applyBorder="1" applyAlignment="1">
      <alignment horizontal="left" vertical="center" wrapText="1"/>
    </xf>
    <xf numFmtId="0" fontId="1" fillId="1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5" fillId="0" borderId="2" xfId="0" quotePrefix="1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8" xfId="0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2" fillId="4" borderId="0" xfId="0" applyNumberFormat="1" applyFont="1" applyFill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6" borderId="0" xfId="0" applyNumberFormat="1" applyFill="1" applyAlignment="1">
      <alignment vertical="center" wrapText="1"/>
    </xf>
    <xf numFmtId="0" fontId="2" fillId="4" borderId="0" xfId="0" applyFont="1" applyFill="1" applyAlignment="1">
      <alignment vertical="center" wrapText="1"/>
    </xf>
  </cellXfs>
  <cellStyles count="2">
    <cellStyle name="Normalny" xfId="0" builtinId="0"/>
    <cellStyle name="Procentowy" xfId="1" builtinId="5"/>
  </cellStyles>
  <dxfs count="57"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2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2"/>
      </font>
    </dxf>
    <dxf>
      <font>
        <color theme="0"/>
      </font>
    </dxf>
    <dxf>
      <font>
        <color rgb="FFFF0000"/>
      </font>
      <fill>
        <patternFill patternType="none">
          <bgColor auto="1"/>
        </patternFill>
      </fill>
    </dxf>
    <dxf>
      <font>
        <color theme="2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5" tint="0.39994506668294322"/>
      </font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2"/>
      </font>
    </dxf>
    <dxf>
      <font>
        <color theme="0"/>
      </font>
      <numFmt numFmtId="2" formatCode="0.00"/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9999"/>
      <color rgb="FFE1FFFF"/>
      <color rgb="FFDBF4F5"/>
      <color rgb="FFCCECFF"/>
      <color rgb="FFEAEAEA"/>
      <color rgb="FFF8F8F8"/>
      <color rgb="FFF8EDE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/>
              <a:t>5.1. Wrażliwość na zmianę nakładów
</a:t>
            </a:r>
            <a:r>
              <a:rPr lang="en-US">
                <a:solidFill>
                  <a:srgbClr val="FF0000"/>
                </a:solidFill>
              </a:rPr>
              <a:t>5.1. Citlivosť na zmenu investičných </a:t>
            </a:r>
            <a:r>
              <a:rPr lang="sk-SK">
                <a:solidFill>
                  <a:srgbClr val="FF0000"/>
                </a:solidFill>
              </a:rPr>
              <a:t>výdavkov</a:t>
            </a:r>
            <a:endParaRPr lang="en-US">
              <a:solidFill>
                <a:srgbClr val="FF0000"/>
              </a:solidFill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'Wyniki_Výsledky '!$A$62</c:f>
              <c:strCache>
                <c:ptCount val="1"/>
                <c:pt idx="0">
                  <c:v>6.1. Wrażliwość na zmianę nakładów
6.1. Citlivosť na zmenu investičných výdavkov</c:v>
                </c:pt>
              </c:strCache>
            </c:strRef>
          </c:tx>
          <c:cat>
            <c:numRef>
              <c:f>'Wyniki_Výsledky '!$E$69:$E$73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'Wyniki_Výsledky '!$C$69:$C$73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101440"/>
        <c:axId val="91115520"/>
      </c:lineChart>
      <c:catAx>
        <c:axId val="91101440"/>
        <c:scaling>
          <c:orientation val="minMax"/>
        </c:scaling>
        <c:delete val="0"/>
        <c:axPos val="t"/>
        <c:numFmt formatCode="0%" sourceLinked="1"/>
        <c:majorTickMark val="none"/>
        <c:minorTickMark val="none"/>
        <c:tickLblPos val="nextTo"/>
        <c:crossAx val="91115520"/>
        <c:crosses val="max"/>
        <c:auto val="1"/>
        <c:lblAlgn val="ctr"/>
        <c:lblOffset val="100"/>
        <c:noMultiLvlLbl val="0"/>
      </c:catAx>
      <c:valAx>
        <c:axId val="91115520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91101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/>
              <a:t>5.2. Wrażliwość na zmianę przychodów i wartości rezydualnej
</a:t>
            </a:r>
            <a:r>
              <a:rPr lang="en-US">
                <a:solidFill>
                  <a:srgbClr val="FF0000"/>
                </a:solidFill>
              </a:rPr>
              <a:t>5.2. Citlivosť na zmenu príjmov a zostatkovej hodnoty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'Wyniki_Výsledky '!$A$75</c:f>
              <c:strCache>
                <c:ptCount val="1"/>
                <c:pt idx="0">
                  <c:v>6.2. Wrażliwość na zmianę przychodów i wartości rezydualnej
6.2. Citlivosť na zmenu príjmov a zostatkovej hodnoty</c:v>
                </c:pt>
              </c:strCache>
            </c:strRef>
          </c:tx>
          <c:cat>
            <c:numRef>
              <c:f>'Wyniki_Výsledky '!$E$82:$E$86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'Wyniki_Výsledky '!$C$82:$C$86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140480"/>
        <c:axId val="91142016"/>
      </c:lineChart>
      <c:catAx>
        <c:axId val="9114048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crossAx val="91142016"/>
        <c:crosses val="autoZero"/>
        <c:auto val="1"/>
        <c:lblAlgn val="ctr"/>
        <c:lblOffset val="100"/>
        <c:noMultiLvlLbl val="0"/>
      </c:catAx>
      <c:valAx>
        <c:axId val="91142016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91140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/>
              <a:t>5.3. Wrażliwość na zmianę kosztów operacyjnych
</a:t>
            </a:r>
            <a:r>
              <a:rPr lang="en-US">
                <a:solidFill>
                  <a:srgbClr val="FF0000"/>
                </a:solidFill>
              </a:rPr>
              <a:t>5.3. Citlivosť na zmenu prevádzkových nákladov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'Wyniki_Výsledky '!$A$88</c:f>
              <c:strCache>
                <c:ptCount val="1"/>
                <c:pt idx="0">
                  <c:v>6.3. Wrażliwość na zmianę kosztów operacyjnych
6.3. Citlivosť na zmenu prevádzkových nákladov</c:v>
                </c:pt>
              </c:strCache>
            </c:strRef>
          </c:tx>
          <c:cat>
            <c:numRef>
              <c:f>'Wyniki_Výsledky '!$E$95:$E$99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'Wyniki_Výsledky '!$C$95:$C$99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477696"/>
        <c:axId val="92495872"/>
      </c:lineChart>
      <c:catAx>
        <c:axId val="9247769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crossAx val="92495872"/>
        <c:crosses val="autoZero"/>
        <c:auto val="1"/>
        <c:lblAlgn val="ctr"/>
        <c:lblOffset val="100"/>
        <c:noMultiLvlLbl val="0"/>
      </c:catAx>
      <c:valAx>
        <c:axId val="92495872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92477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80788298898534E-2"/>
          <c:y val="5.1400554097404488E-2"/>
          <c:w val="0.97196491464208512"/>
          <c:h val="0.83261956838728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Trwałość_Udržateľnosť!$B$46</c:f>
              <c:strCache>
                <c:ptCount val="1"/>
                <c:pt idx="0">
                  <c:v>Stan środków pieniężnych bez inwestycji:
Stav peňažných prostriedkov bez investície:</c:v>
                </c:pt>
              </c:strCache>
            </c:strRef>
          </c:tx>
          <c:invertIfNegative val="0"/>
          <c:cat>
            <c:numRef>
              <c:f>Trwałość_Udržateľnosť!$C$3:$AE$3</c:f>
              <c:numCache>
                <c:formatCode>General</c:formatCode>
                <c:ptCount val="2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</c:numCache>
            </c:numRef>
          </c:cat>
          <c:val>
            <c:numRef>
              <c:f>Trwałość_Udržateľnosť!$C$46:$AE$46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"/>
          <c:order val="1"/>
          <c:tx>
            <c:strRef>
              <c:f>Trwałość_Udržateľnosť!$B$47</c:f>
              <c:strCache>
                <c:ptCount val="1"/>
                <c:pt idx="0">
                  <c:v>Saldo przepływów inwestycji:
Zostatok peňažných tokov investície:</c:v>
                </c:pt>
              </c:strCache>
            </c:strRef>
          </c:tx>
          <c:invertIfNegative val="0"/>
          <c:cat>
            <c:numRef>
              <c:f>Trwałość_Udržateľnosť!$C$3:$AE$3</c:f>
              <c:numCache>
                <c:formatCode>General</c:formatCode>
                <c:ptCount val="2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</c:numCache>
            </c:numRef>
          </c:cat>
          <c:val>
            <c:numRef>
              <c:f>Trwałość_Udržateľnosť!$C$47:$AE$47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562368"/>
        <c:axId val="91563904"/>
      </c:barChart>
      <c:lineChart>
        <c:grouping val="standard"/>
        <c:varyColors val="0"/>
        <c:ser>
          <c:idx val="2"/>
          <c:order val="2"/>
          <c:tx>
            <c:strRef>
              <c:f>Trwałość_Udržateľnosť!$B$48</c:f>
              <c:strCache>
                <c:ptCount val="1"/>
                <c:pt idx="0">
                  <c:v>Stan środków pieniężnych na koniec roku:
Stav peňažných prostriedkov na konci roka:</c:v>
                </c:pt>
              </c:strCache>
            </c:strRef>
          </c:tx>
          <c:spPr>
            <a:ln>
              <a:solidFill>
                <a:srgbClr val="00B050"/>
              </a:solidFill>
              <a:prstDash val="sysDash"/>
            </a:ln>
          </c:spPr>
          <c:marker>
            <c:symbol val="none"/>
          </c:marker>
          <c:cat>
            <c:numRef>
              <c:f>Trwałość_Udržateľnosť!$C$3:$AE$3</c:f>
              <c:numCache>
                <c:formatCode>General</c:formatCode>
                <c:ptCount val="2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</c:numCache>
            </c:numRef>
          </c:cat>
          <c:val>
            <c:numRef>
              <c:f>Trwałość_Udržateľnosť!$C$48:$AE$48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62368"/>
        <c:axId val="91563904"/>
      </c:lineChart>
      <c:catAx>
        <c:axId val="9156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563904"/>
        <c:crosses val="autoZero"/>
        <c:auto val="1"/>
        <c:lblAlgn val="ctr"/>
        <c:lblOffset val="100"/>
        <c:noMultiLvlLbl val="0"/>
      </c:catAx>
      <c:valAx>
        <c:axId val="915639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562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6135731431007041E-2"/>
          <c:y val="5.4787839020123116E-2"/>
          <c:w val="0.48794204410346148"/>
          <c:h val="0.168969816272967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/>
              <a:t>6.1. Wrażliwość na zmianę korzyści ekonomicznych</a:t>
            </a:r>
          </a:p>
          <a:p>
            <a:pPr>
              <a:defRPr sz="1200"/>
            </a:pPr>
            <a:r>
              <a:rPr lang="en-US">
                <a:solidFill>
                  <a:srgbClr val="FF0000"/>
                </a:solidFill>
              </a:rPr>
              <a:t>6.1. Citlivosť na zmenu ekonomických prínosov</a:t>
            </a:r>
          </a:p>
        </c:rich>
      </c:tx>
      <c:layout>
        <c:manualLayout>
          <c:xMode val="edge"/>
          <c:yMode val="edge"/>
          <c:x val="0.17908076923076927"/>
          <c:y val="3.660128709723001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'An. ekonomiczna_Ekonomická an.'!$A$100:$C$100</c:f>
              <c:strCache>
                <c:ptCount val="1"/>
                <c:pt idx="0">
                  <c:v>6.1. Wrażliwość na zmianę korzyści ekonomicznych
6.1. Citlivosť na zmenu ekonomických prínosov</c:v>
                </c:pt>
              </c:strCache>
            </c:strRef>
          </c:tx>
          <c:cat>
            <c:numRef>
              <c:f>'Wyniki_Výsledky '!$E$82:$E$86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'An. ekonomiczna_Ekonomická an.'!$C$107:$C$111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651520"/>
        <c:axId val="92653056"/>
      </c:lineChart>
      <c:catAx>
        <c:axId val="92651520"/>
        <c:scaling>
          <c:orientation val="maxMin"/>
        </c:scaling>
        <c:delete val="0"/>
        <c:axPos val="b"/>
        <c:numFmt formatCode="0%" sourceLinked="1"/>
        <c:majorTickMark val="none"/>
        <c:minorTickMark val="none"/>
        <c:tickLblPos val="nextTo"/>
        <c:crossAx val="92653056"/>
        <c:crosses val="autoZero"/>
        <c:auto val="1"/>
        <c:lblAlgn val="ctr"/>
        <c:lblOffset val="100"/>
        <c:noMultiLvlLbl val="0"/>
      </c:catAx>
      <c:valAx>
        <c:axId val="92653056"/>
        <c:scaling>
          <c:orientation val="minMax"/>
        </c:scaling>
        <c:delete val="0"/>
        <c:axPos val="r"/>
        <c:majorGridlines/>
        <c:numFmt formatCode="0.00" sourceLinked="1"/>
        <c:majorTickMark val="none"/>
        <c:minorTickMark val="none"/>
        <c:tickLblPos val="nextTo"/>
        <c:crossAx val="92651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/>
              <a:t>6.2. Wrażliwość na zmianę kosztów ekonomicznych</a:t>
            </a:r>
          </a:p>
          <a:p>
            <a:pPr>
              <a:defRPr sz="1200"/>
            </a:pPr>
            <a:r>
              <a:rPr lang="en-US">
                <a:solidFill>
                  <a:srgbClr val="FF0000"/>
                </a:solidFill>
              </a:rPr>
              <a:t>6.2. Citlivosť na zmenu ekonomických nákladov</a:t>
            </a:r>
          </a:p>
        </c:rich>
      </c:tx>
      <c:layout>
        <c:manualLayout>
          <c:xMode val="edge"/>
          <c:yMode val="edge"/>
          <c:x val="0.20980619658119937"/>
          <c:y val="4.2617960426179623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'An. ekonomiczna_Ekonomická an.'!$A$113:$C$113</c:f>
              <c:strCache>
                <c:ptCount val="1"/>
                <c:pt idx="0">
                  <c:v>6.2. Wrażliwość na zmianę kosztów ekonomicznych
6.2. Citlivosť na zmenu ekonomických nákladov</c:v>
                </c:pt>
              </c:strCache>
            </c:strRef>
          </c:tx>
          <c:cat>
            <c:numRef>
              <c:f>'Wyniki_Výsledky '!$E$95:$E$99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'An. ekonomiczna_Ekonomická an.'!$C$120:$C$124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5744"/>
        <c:axId val="99857536"/>
      </c:lineChart>
      <c:catAx>
        <c:axId val="9985574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crossAx val="99857536"/>
        <c:crosses val="autoZero"/>
        <c:auto val="1"/>
        <c:lblAlgn val="ctr"/>
        <c:lblOffset val="100"/>
        <c:noMultiLvlLbl val="0"/>
      </c:catAx>
      <c:valAx>
        <c:axId val="99857536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99855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104775</xdr:rowOff>
    </xdr:from>
    <xdr:to>
      <xdr:col>22</xdr:col>
      <xdr:colOff>171450</xdr:colOff>
      <xdr:row>2</xdr:row>
      <xdr:rowOff>219075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5" y="104775"/>
          <a:ext cx="32194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598715</xdr:colOff>
      <xdr:row>67</xdr:row>
      <xdr:rowOff>0</xdr:rowOff>
    </xdr:from>
    <xdr:to>
      <xdr:col>12</xdr:col>
      <xdr:colOff>401915</xdr:colOff>
      <xdr:row>73</xdr:row>
      <xdr:rowOff>0</xdr:rowOff>
    </xdr:to>
    <xdr:graphicFrame macro="">
      <xdr:nvGraphicFramePr>
        <xdr:cNvPr id="8" name="Wykres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598716</xdr:colOff>
      <xdr:row>80</xdr:row>
      <xdr:rowOff>13606</xdr:rowOff>
    </xdr:from>
    <xdr:to>
      <xdr:col>11</xdr:col>
      <xdr:colOff>1011516</xdr:colOff>
      <xdr:row>86</xdr:row>
      <xdr:rowOff>0</xdr:rowOff>
    </xdr:to>
    <xdr:graphicFrame macro="">
      <xdr:nvGraphicFramePr>
        <xdr:cNvPr id="9" name="Wykres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608240</xdr:colOff>
      <xdr:row>92</xdr:row>
      <xdr:rowOff>376918</xdr:rowOff>
    </xdr:from>
    <xdr:to>
      <xdr:col>12</xdr:col>
      <xdr:colOff>411440</xdr:colOff>
      <xdr:row>98</xdr:row>
      <xdr:rowOff>367393</xdr:rowOff>
    </xdr:to>
    <xdr:graphicFrame macro="">
      <xdr:nvGraphicFramePr>
        <xdr:cNvPr id="10" name="Wykres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0.01487</cdr:x>
      <cdr:y>0.01229</cdr:y>
    </cdr:from>
    <cdr:to>
      <cdr:x>0.21487</cdr:x>
      <cdr:y>0.21507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69600" y="26550"/>
          <a:ext cx="936000" cy="43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l-PL" sz="1100">
              <a:latin typeface="Arial"/>
              <a:cs typeface="Arial"/>
            </a:rPr>
            <a:t>∆ </a:t>
          </a:r>
          <a:r>
            <a:rPr lang="pl-PL" sz="1100"/>
            <a:t>FNPV/c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0.00876</cdr:x>
      <cdr:y>0.01229</cdr:y>
    </cdr:from>
    <cdr:to>
      <cdr:x>0.20876</cdr:x>
      <cdr:y>0.21507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41009" y="26545"/>
          <a:ext cx="936000" cy="438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l-PL" sz="1100">
              <a:latin typeface="Arial"/>
              <a:cs typeface="Arial"/>
            </a:rPr>
            <a:t>∆ </a:t>
          </a:r>
          <a:r>
            <a:rPr lang="pl-PL" sz="1100"/>
            <a:t>FNPV/c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0.00469</cdr:x>
      <cdr:y>0.04316</cdr:y>
    </cdr:from>
    <cdr:to>
      <cdr:x>0.16486</cdr:x>
      <cdr:y>0.24594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21959" y="93220"/>
          <a:ext cx="749566" cy="438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l-PL" sz="1100">
              <a:latin typeface="Arial"/>
              <a:cs typeface="Arial"/>
            </a:rPr>
            <a:t>∆ </a:t>
          </a:r>
          <a:r>
            <a:rPr lang="pl-PL" sz="1100"/>
            <a:t>FNPV/c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1914524</xdr:colOff>
      <xdr:row>45</xdr:row>
      <xdr:rowOff>4762</xdr:rowOff>
    </xdr:from>
    <xdr:to>
      <xdr:col>30</xdr:col>
      <xdr:colOff>1000124</xdr:colOff>
      <xdr:row>57</xdr:row>
      <xdr:rowOff>80962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608241</xdr:colOff>
      <xdr:row>105</xdr:row>
      <xdr:rowOff>4081</xdr:rowOff>
    </xdr:from>
    <xdr:to>
      <xdr:col>12</xdr:col>
      <xdr:colOff>411441</xdr:colOff>
      <xdr:row>110</xdr:row>
      <xdr:rowOff>371475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608240</xdr:colOff>
      <xdr:row>117</xdr:row>
      <xdr:rowOff>357868</xdr:rowOff>
    </xdr:from>
    <xdr:to>
      <xdr:col>12</xdr:col>
      <xdr:colOff>411440</xdr:colOff>
      <xdr:row>123</xdr:row>
      <xdr:rowOff>348343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0.00876</cdr:x>
      <cdr:y>0.07177</cdr:y>
    </cdr:from>
    <cdr:to>
      <cdr:x>0.20876</cdr:x>
      <cdr:y>0.27455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40997" y="149411"/>
          <a:ext cx="936000" cy="422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l-PL" sz="1100">
              <a:latin typeface="Arial"/>
              <a:cs typeface="Arial"/>
            </a:rPr>
            <a:t>∆</a:t>
          </a:r>
          <a:r>
            <a:rPr lang="pl-PL" sz="1000">
              <a:latin typeface="Arial"/>
              <a:cs typeface="Arial"/>
            </a:rPr>
            <a:t> ENPV</a:t>
          </a:r>
          <a:endParaRPr lang="pl-PL" sz="10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0.00469</cdr:x>
      <cdr:y>0.04316</cdr:y>
    </cdr:from>
    <cdr:to>
      <cdr:x>0.16486</cdr:x>
      <cdr:y>0.24594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21959" y="93220"/>
          <a:ext cx="749566" cy="438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l-PL" sz="1100">
              <a:latin typeface="Arial"/>
              <a:cs typeface="Arial"/>
            </a:rPr>
            <a:t>∆ </a:t>
          </a:r>
          <a:r>
            <a:rPr lang="pl-PL" sz="1100">
              <a:latin typeface="+mn-lt"/>
              <a:cs typeface="+mn-cs"/>
            </a:rPr>
            <a:t>E</a:t>
          </a:r>
          <a:r>
            <a:rPr lang="pl-PL" sz="1100"/>
            <a:t>NPV</a:t>
          </a:r>
        </a:p>
      </cdr:txBody>
    </cdr:sp>
  </cdr:relSizeAnchor>
</c:userShape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F21"/>
  <sheetViews>
    <sheetView showGridLines="0" tabSelected="1" view="pageBreakPreview" zoomScaleNormal="100" zoomScaleSheetLayoutView="100" workbookViewId="0">
      <selection activeCell="C1" sqref="C1:O1"/>
    </sheetView>
  </sheetViews>
  <sheetFormatPr defaultRowHeight="15" x14ac:dyDescent="0.25"/>
  <cols>
    <col min="1" max="1" width="3" customWidth="1"/>
    <col min="2" max="2" width="25.85546875" customWidth="1"/>
    <col min="3" max="3" width="9.140625" customWidth="1"/>
    <col min="4" max="5" width="9.28515625" customWidth="1"/>
    <col min="10" max="10" width="9.85546875" bestFit="1" customWidth="1"/>
    <col min="22" max="22" width="0" hidden="1" customWidth="1"/>
    <col min="24" max="24" width="0" hidden="1" customWidth="1"/>
  </cols>
  <sheetData>
    <row r="1" spans="1:32" ht="45" customHeight="1" x14ac:dyDescent="0.25">
      <c r="A1" s="273" t="s">
        <v>14</v>
      </c>
      <c r="B1" s="274" t="s">
        <v>217</v>
      </c>
      <c r="C1" s="375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7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</row>
    <row r="2" spans="1:32" x14ac:dyDescent="0.25">
      <c r="A2" s="275"/>
      <c r="B2" s="27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</row>
    <row r="3" spans="1:32" ht="30" x14ac:dyDescent="0.25">
      <c r="A3" s="275" t="s">
        <v>15</v>
      </c>
      <c r="B3" s="277" t="s">
        <v>277</v>
      </c>
      <c r="C3" s="266">
        <v>2016</v>
      </c>
      <c r="D3" s="369"/>
      <c r="E3" s="270" t="s">
        <v>278</v>
      </c>
      <c r="F3" s="271">
        <v>2015</v>
      </c>
      <c r="G3" s="271">
        <f>F3+1</f>
        <v>2016</v>
      </c>
      <c r="H3" s="271">
        <f t="shared" ref="H3:N3" si="0">G3+1</f>
        <v>2017</v>
      </c>
      <c r="I3" s="271">
        <f t="shared" si="0"/>
        <v>2018</v>
      </c>
      <c r="J3" s="271">
        <f t="shared" si="0"/>
        <v>2019</v>
      </c>
      <c r="K3" s="271">
        <f t="shared" si="0"/>
        <v>2020</v>
      </c>
      <c r="L3" s="271">
        <f t="shared" si="0"/>
        <v>2021</v>
      </c>
      <c r="M3" s="271">
        <f t="shared" si="0"/>
        <v>2022</v>
      </c>
      <c r="N3" s="271">
        <f t="shared" si="0"/>
        <v>2023</v>
      </c>
      <c r="O3" s="272"/>
      <c r="P3" s="369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</row>
    <row r="4" spans="1:32" s="374" customFormat="1" ht="30" x14ac:dyDescent="0.25">
      <c r="A4" s="366" t="s">
        <v>16</v>
      </c>
      <c r="B4" s="278" t="s">
        <v>245</v>
      </c>
      <c r="C4" s="266">
        <v>30</v>
      </c>
      <c r="D4" s="217" t="s">
        <v>66</v>
      </c>
      <c r="E4" s="270"/>
      <c r="F4" s="271"/>
      <c r="G4" s="271"/>
      <c r="H4" s="271"/>
      <c r="I4" s="271"/>
      <c r="J4" s="271"/>
      <c r="K4" s="271"/>
      <c r="L4" s="271"/>
      <c r="M4" s="271"/>
      <c r="N4" s="271"/>
      <c r="O4" s="272"/>
      <c r="P4" s="369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</row>
    <row r="5" spans="1:32" s="363" customFormat="1" ht="30" customHeight="1" x14ac:dyDescent="0.25">
      <c r="A5" s="365" t="s">
        <v>17</v>
      </c>
      <c r="B5" s="16" t="s">
        <v>311</v>
      </c>
      <c r="C5" s="266"/>
      <c r="D5" s="49"/>
      <c r="E5" s="340" t="s">
        <v>278</v>
      </c>
      <c r="F5" s="84">
        <f>IF(C9&lt;2024,C9,"")</f>
        <v>2016</v>
      </c>
      <c r="G5" s="84">
        <f t="shared" ref="G5:N5" si="1">IF(D9&lt;2024,D9,"")</f>
        <v>2017</v>
      </c>
      <c r="H5" s="84">
        <f t="shared" si="1"/>
        <v>2018</v>
      </c>
      <c r="I5" s="84">
        <f t="shared" si="1"/>
        <v>2019</v>
      </c>
      <c r="J5" s="84">
        <f t="shared" si="1"/>
        <v>2020</v>
      </c>
      <c r="K5" s="84">
        <f t="shared" si="1"/>
        <v>2021</v>
      </c>
      <c r="L5" s="84">
        <f t="shared" si="1"/>
        <v>2022</v>
      </c>
      <c r="M5" s="84">
        <f t="shared" si="1"/>
        <v>2023</v>
      </c>
      <c r="N5" s="84" t="str">
        <f t="shared" si="1"/>
        <v/>
      </c>
      <c r="O5" s="272"/>
      <c r="P5" s="369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</row>
    <row r="6" spans="1:32" ht="30" customHeight="1" x14ac:dyDescent="0.25">
      <c r="A6" s="367" t="s">
        <v>18</v>
      </c>
      <c r="B6" s="380" t="s">
        <v>221</v>
      </c>
      <c r="C6" s="381"/>
      <c r="D6" s="381"/>
      <c r="E6" s="381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</row>
    <row r="7" spans="1:32" ht="30" x14ac:dyDescent="0.25">
      <c r="A7" s="215"/>
      <c r="B7" s="174" t="s">
        <v>70</v>
      </c>
      <c r="C7" s="267">
        <v>0.04</v>
      </c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</row>
    <row r="8" spans="1:32" ht="30" x14ac:dyDescent="0.25">
      <c r="A8" s="215"/>
      <c r="B8" s="174" t="s">
        <v>72</v>
      </c>
      <c r="C8" s="164">
        <v>0</v>
      </c>
      <c r="D8" s="165">
        <f>IF(C8+1&lt;$C$4,C8+1,0)</f>
        <v>1</v>
      </c>
      <c r="E8" s="165">
        <f t="shared" ref="E8:AF8" si="2">IF(D8=0,0,(IF(D8+1&lt;$C$4,D8+1,0)))</f>
        <v>2</v>
      </c>
      <c r="F8" s="165">
        <f t="shared" si="2"/>
        <v>3</v>
      </c>
      <c r="G8" s="165">
        <f t="shared" si="2"/>
        <v>4</v>
      </c>
      <c r="H8" s="165">
        <f t="shared" si="2"/>
        <v>5</v>
      </c>
      <c r="I8" s="165">
        <f t="shared" si="2"/>
        <v>6</v>
      </c>
      <c r="J8" s="165">
        <f t="shared" si="2"/>
        <v>7</v>
      </c>
      <c r="K8" s="165">
        <f t="shared" si="2"/>
        <v>8</v>
      </c>
      <c r="L8" s="165">
        <f t="shared" si="2"/>
        <v>9</v>
      </c>
      <c r="M8" s="165">
        <f t="shared" si="2"/>
        <v>10</v>
      </c>
      <c r="N8" s="165">
        <f t="shared" si="2"/>
        <v>11</v>
      </c>
      <c r="O8" s="165">
        <f t="shared" si="2"/>
        <v>12</v>
      </c>
      <c r="P8" s="165">
        <f t="shared" si="2"/>
        <v>13</v>
      </c>
      <c r="Q8" s="165">
        <f t="shared" si="2"/>
        <v>14</v>
      </c>
      <c r="R8" s="165">
        <f t="shared" si="2"/>
        <v>15</v>
      </c>
      <c r="S8" s="165">
        <f t="shared" si="2"/>
        <v>16</v>
      </c>
      <c r="T8" s="165">
        <f t="shared" si="2"/>
        <v>17</v>
      </c>
      <c r="U8" s="165">
        <f t="shared" si="2"/>
        <v>18</v>
      </c>
      <c r="V8" s="165">
        <f t="shared" si="2"/>
        <v>19</v>
      </c>
      <c r="W8" s="165">
        <f t="shared" si="2"/>
        <v>20</v>
      </c>
      <c r="X8" s="165">
        <f t="shared" si="2"/>
        <v>21</v>
      </c>
      <c r="Y8" s="165">
        <f t="shared" si="2"/>
        <v>22</v>
      </c>
      <c r="Z8" s="165">
        <f t="shared" si="2"/>
        <v>23</v>
      </c>
      <c r="AA8" s="165">
        <f t="shared" si="2"/>
        <v>24</v>
      </c>
      <c r="AB8" s="165">
        <f t="shared" si="2"/>
        <v>25</v>
      </c>
      <c r="AC8" s="165">
        <f t="shared" si="2"/>
        <v>26</v>
      </c>
      <c r="AD8" s="165">
        <f t="shared" si="2"/>
        <v>27</v>
      </c>
      <c r="AE8" s="165">
        <f t="shared" si="2"/>
        <v>28</v>
      </c>
      <c r="AF8" s="165">
        <f t="shared" si="2"/>
        <v>29</v>
      </c>
    </row>
    <row r="9" spans="1:32" ht="30" x14ac:dyDescent="0.25">
      <c r="A9" s="215"/>
      <c r="B9" s="174" t="s">
        <v>73</v>
      </c>
      <c r="C9" s="165">
        <f>C3</f>
        <v>2016</v>
      </c>
      <c r="D9" s="165">
        <f>$C$9+D8</f>
        <v>2017</v>
      </c>
      <c r="E9" s="165">
        <f>IF($C$9+E8&lt;D9,0,$C$9+E8)*OR(IF(D9=0,"",$C$9+E8))</f>
        <v>2018</v>
      </c>
      <c r="F9" s="165">
        <f t="shared" ref="F9:AF9" si="3">IF($C$9+F8&lt;E9,0,$C$9+F8)*OR(IF(E9=0,0,$C$9+F8))</f>
        <v>2019</v>
      </c>
      <c r="G9" s="165">
        <f t="shared" si="3"/>
        <v>2020</v>
      </c>
      <c r="H9" s="165">
        <f t="shared" si="3"/>
        <v>2021</v>
      </c>
      <c r="I9" s="165">
        <f t="shared" si="3"/>
        <v>2022</v>
      </c>
      <c r="J9" s="165">
        <f t="shared" si="3"/>
        <v>2023</v>
      </c>
      <c r="K9" s="165">
        <f t="shared" si="3"/>
        <v>2024</v>
      </c>
      <c r="L9" s="165">
        <f t="shared" si="3"/>
        <v>2025</v>
      </c>
      <c r="M9" s="165">
        <f t="shared" si="3"/>
        <v>2026</v>
      </c>
      <c r="N9" s="165">
        <f t="shared" si="3"/>
        <v>2027</v>
      </c>
      <c r="O9" s="165">
        <f t="shared" si="3"/>
        <v>2028</v>
      </c>
      <c r="P9" s="165">
        <f t="shared" si="3"/>
        <v>2029</v>
      </c>
      <c r="Q9" s="165">
        <f t="shared" si="3"/>
        <v>2030</v>
      </c>
      <c r="R9" s="165">
        <f t="shared" si="3"/>
        <v>2031</v>
      </c>
      <c r="S9" s="165">
        <f t="shared" si="3"/>
        <v>2032</v>
      </c>
      <c r="T9" s="165">
        <f t="shared" si="3"/>
        <v>2033</v>
      </c>
      <c r="U9" s="165">
        <f t="shared" si="3"/>
        <v>2034</v>
      </c>
      <c r="V9" s="165">
        <f t="shared" si="3"/>
        <v>2035</v>
      </c>
      <c r="W9" s="164">
        <f t="shared" si="3"/>
        <v>2036</v>
      </c>
      <c r="X9" s="165">
        <f t="shared" si="3"/>
        <v>2037</v>
      </c>
      <c r="Y9" s="165">
        <f t="shared" si="3"/>
        <v>2038</v>
      </c>
      <c r="Z9" s="165">
        <f t="shared" si="3"/>
        <v>2039</v>
      </c>
      <c r="AA9" s="165">
        <f t="shared" si="3"/>
        <v>2040</v>
      </c>
      <c r="AB9" s="165">
        <f t="shared" si="3"/>
        <v>2041</v>
      </c>
      <c r="AC9" s="165">
        <f t="shared" si="3"/>
        <v>2042</v>
      </c>
      <c r="AD9" s="165">
        <f t="shared" si="3"/>
        <v>2043</v>
      </c>
      <c r="AE9" s="165">
        <f t="shared" si="3"/>
        <v>2044</v>
      </c>
      <c r="AF9" s="165">
        <f t="shared" si="3"/>
        <v>2045</v>
      </c>
    </row>
    <row r="10" spans="1:32" ht="30" x14ac:dyDescent="0.25">
      <c r="A10" s="215"/>
      <c r="B10" s="174" t="s">
        <v>71</v>
      </c>
      <c r="C10" s="197">
        <f>ROUND(1/(1+$C$7)^C8,4)</f>
        <v>1</v>
      </c>
      <c r="D10" s="197">
        <f>IF(ROUND(1/(1+$C$7)^D8,4)&lt;C10,ROUND(1/(1+$C$7)^D8,4),0)</f>
        <v>0.96150000000000002</v>
      </c>
      <c r="E10" s="197">
        <f>IF(ROUND(1/(1+$C$7)^E8,4)&lt;D10,ROUND(1/(1+$C$7)^E8,4),0)</f>
        <v>0.92459999999999998</v>
      </c>
      <c r="F10" s="197">
        <f t="shared" ref="F10:AF10" si="4">IF(ROUND(1/(1+$C$7)^F8,4)&lt;E10,ROUND(1/(1+$C$7)^F8,4),0)</f>
        <v>0.88900000000000001</v>
      </c>
      <c r="G10" s="197">
        <f t="shared" si="4"/>
        <v>0.8548</v>
      </c>
      <c r="H10" s="197">
        <f t="shared" si="4"/>
        <v>0.82189999999999996</v>
      </c>
      <c r="I10" s="197">
        <f t="shared" si="4"/>
        <v>0.7903</v>
      </c>
      <c r="J10" s="197">
        <f t="shared" si="4"/>
        <v>0.75990000000000002</v>
      </c>
      <c r="K10" s="197">
        <f t="shared" si="4"/>
        <v>0.73070000000000002</v>
      </c>
      <c r="L10" s="197">
        <f t="shared" si="4"/>
        <v>0.7026</v>
      </c>
      <c r="M10" s="197">
        <f t="shared" si="4"/>
        <v>0.67559999999999998</v>
      </c>
      <c r="N10" s="197">
        <f t="shared" si="4"/>
        <v>0.64959999999999996</v>
      </c>
      <c r="O10" s="197">
        <f t="shared" si="4"/>
        <v>0.62460000000000004</v>
      </c>
      <c r="P10" s="197">
        <f t="shared" si="4"/>
        <v>0.60060000000000002</v>
      </c>
      <c r="Q10" s="197">
        <f t="shared" si="4"/>
        <v>0.57750000000000001</v>
      </c>
      <c r="R10" s="197">
        <f t="shared" si="4"/>
        <v>0.55530000000000002</v>
      </c>
      <c r="S10" s="197">
        <f t="shared" si="4"/>
        <v>0.53390000000000004</v>
      </c>
      <c r="T10" s="197">
        <f t="shared" si="4"/>
        <v>0.51339999999999997</v>
      </c>
      <c r="U10" s="197">
        <f t="shared" si="4"/>
        <v>0.49359999999999998</v>
      </c>
      <c r="V10" s="197">
        <f t="shared" si="4"/>
        <v>0.47460000000000002</v>
      </c>
      <c r="W10" s="197">
        <f t="shared" si="4"/>
        <v>0.45639999999999997</v>
      </c>
      <c r="X10" s="197">
        <f t="shared" si="4"/>
        <v>0.43880000000000002</v>
      </c>
      <c r="Y10" s="197">
        <f t="shared" si="4"/>
        <v>0.42199999999999999</v>
      </c>
      <c r="Z10" s="197">
        <f t="shared" si="4"/>
        <v>0.40570000000000001</v>
      </c>
      <c r="AA10" s="197">
        <f t="shared" si="4"/>
        <v>0.3901</v>
      </c>
      <c r="AB10" s="197">
        <f t="shared" si="4"/>
        <v>0.37509999999999999</v>
      </c>
      <c r="AC10" s="197">
        <f t="shared" si="4"/>
        <v>0.36070000000000002</v>
      </c>
      <c r="AD10" s="197">
        <f t="shared" si="4"/>
        <v>0.3468</v>
      </c>
      <c r="AE10" s="197">
        <f t="shared" si="4"/>
        <v>0.33350000000000002</v>
      </c>
      <c r="AF10" s="197">
        <f t="shared" si="4"/>
        <v>0.32069999999999999</v>
      </c>
    </row>
    <row r="11" spans="1:32" x14ac:dyDescent="0.25">
      <c r="A11" s="215"/>
      <c r="B11" s="219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</row>
    <row r="12" spans="1:32" ht="30" customHeight="1" x14ac:dyDescent="0.25">
      <c r="A12" s="367" t="s">
        <v>11</v>
      </c>
      <c r="B12" s="382" t="s">
        <v>165</v>
      </c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</row>
    <row r="13" spans="1:32" ht="30" x14ac:dyDescent="0.25">
      <c r="A13" s="215"/>
      <c r="B13" s="174" t="s">
        <v>70</v>
      </c>
      <c r="C13" s="267">
        <v>0.05</v>
      </c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</row>
    <row r="14" spans="1:32" ht="30" x14ac:dyDescent="0.25">
      <c r="A14" s="215"/>
      <c r="B14" s="174" t="s">
        <v>72</v>
      </c>
      <c r="C14" s="164">
        <v>0</v>
      </c>
      <c r="D14" s="165">
        <f>IF(C14+1&lt;$C$4,C14+1,0)</f>
        <v>1</v>
      </c>
      <c r="E14" s="165">
        <f t="shared" ref="E14:AF14" si="5">IF(D14=0,0,(IF(D14+1&lt;$C$4,D14+1,0)))</f>
        <v>2</v>
      </c>
      <c r="F14" s="165">
        <f t="shared" si="5"/>
        <v>3</v>
      </c>
      <c r="G14" s="165">
        <f t="shared" si="5"/>
        <v>4</v>
      </c>
      <c r="H14" s="165">
        <f t="shared" si="5"/>
        <v>5</v>
      </c>
      <c r="I14" s="165">
        <f t="shared" si="5"/>
        <v>6</v>
      </c>
      <c r="J14" s="165">
        <f t="shared" si="5"/>
        <v>7</v>
      </c>
      <c r="K14" s="165">
        <f t="shared" si="5"/>
        <v>8</v>
      </c>
      <c r="L14" s="165">
        <f t="shared" si="5"/>
        <v>9</v>
      </c>
      <c r="M14" s="165">
        <f t="shared" si="5"/>
        <v>10</v>
      </c>
      <c r="N14" s="165">
        <f t="shared" si="5"/>
        <v>11</v>
      </c>
      <c r="O14" s="165">
        <f t="shared" si="5"/>
        <v>12</v>
      </c>
      <c r="P14" s="165">
        <f t="shared" si="5"/>
        <v>13</v>
      </c>
      <c r="Q14" s="165">
        <f t="shared" si="5"/>
        <v>14</v>
      </c>
      <c r="R14" s="165">
        <f t="shared" si="5"/>
        <v>15</v>
      </c>
      <c r="S14" s="165">
        <f t="shared" si="5"/>
        <v>16</v>
      </c>
      <c r="T14" s="165">
        <f t="shared" si="5"/>
        <v>17</v>
      </c>
      <c r="U14" s="165">
        <f t="shared" si="5"/>
        <v>18</v>
      </c>
      <c r="V14" s="165">
        <f t="shared" si="5"/>
        <v>19</v>
      </c>
      <c r="W14" s="165">
        <f t="shared" si="5"/>
        <v>20</v>
      </c>
      <c r="X14" s="165">
        <f t="shared" si="5"/>
        <v>21</v>
      </c>
      <c r="Y14" s="165">
        <f t="shared" si="5"/>
        <v>22</v>
      </c>
      <c r="Z14" s="165">
        <f t="shared" si="5"/>
        <v>23</v>
      </c>
      <c r="AA14" s="165">
        <f t="shared" si="5"/>
        <v>24</v>
      </c>
      <c r="AB14" s="165">
        <f t="shared" si="5"/>
        <v>25</v>
      </c>
      <c r="AC14" s="165">
        <f t="shared" si="5"/>
        <v>26</v>
      </c>
      <c r="AD14" s="165">
        <f t="shared" si="5"/>
        <v>27</v>
      </c>
      <c r="AE14" s="165">
        <f t="shared" si="5"/>
        <v>28</v>
      </c>
      <c r="AF14" s="165">
        <f t="shared" si="5"/>
        <v>29</v>
      </c>
    </row>
    <row r="15" spans="1:32" ht="30" x14ac:dyDescent="0.25">
      <c r="A15" s="215"/>
      <c r="B15" s="174" t="s">
        <v>73</v>
      </c>
      <c r="C15" s="165">
        <f>C9</f>
        <v>2016</v>
      </c>
      <c r="D15" s="165">
        <f>$C$9+D14</f>
        <v>2017</v>
      </c>
      <c r="E15" s="165">
        <f>IF($C$9+E14&lt;D15,0,$C$9+E14)*OR(IF(D15=0,"",$C$9+E14))</f>
        <v>2018</v>
      </c>
      <c r="F15" s="165">
        <f t="shared" ref="F15" si="6">IF($C$9+F14&lt;E15,0,$C$9+F14)*OR(IF(E15=0,0,$C$9+F14))</f>
        <v>2019</v>
      </c>
      <c r="G15" s="165">
        <f t="shared" ref="G15" si="7">IF($C$9+G14&lt;F15,0,$C$9+G14)*OR(IF(F15=0,0,$C$9+G14))</f>
        <v>2020</v>
      </c>
      <c r="H15" s="165">
        <f t="shared" ref="H15" si="8">IF($C$9+H14&lt;G15,0,$C$9+H14)*OR(IF(G15=0,0,$C$9+H14))</f>
        <v>2021</v>
      </c>
      <c r="I15" s="165">
        <f t="shared" ref="I15" si="9">IF($C$9+I14&lt;H15,0,$C$9+I14)*OR(IF(H15=0,0,$C$9+I14))</f>
        <v>2022</v>
      </c>
      <c r="J15" s="165">
        <f t="shared" ref="J15" si="10">IF($C$9+J14&lt;I15,0,$C$9+J14)*OR(IF(I15=0,0,$C$9+J14))</f>
        <v>2023</v>
      </c>
      <c r="K15" s="165">
        <f t="shared" ref="K15" si="11">IF($C$9+K14&lt;J15,0,$C$9+K14)*OR(IF(J15=0,0,$C$9+K14))</f>
        <v>2024</v>
      </c>
      <c r="L15" s="165">
        <f t="shared" ref="L15" si="12">IF($C$9+L14&lt;K15,0,$C$9+L14)*OR(IF(K15=0,0,$C$9+L14))</f>
        <v>2025</v>
      </c>
      <c r="M15" s="165">
        <f t="shared" ref="M15" si="13">IF($C$9+M14&lt;L15,0,$C$9+M14)*OR(IF(L15=0,0,$C$9+M14))</f>
        <v>2026</v>
      </c>
      <c r="N15" s="165">
        <f t="shared" ref="N15" si="14">IF($C$9+N14&lt;M15,0,$C$9+N14)*OR(IF(M15=0,0,$C$9+N14))</f>
        <v>2027</v>
      </c>
      <c r="O15" s="165">
        <f t="shared" ref="O15" si="15">IF($C$9+O14&lt;N15,0,$C$9+O14)*OR(IF(N15=0,0,$C$9+O14))</f>
        <v>2028</v>
      </c>
      <c r="P15" s="165">
        <f t="shared" ref="P15" si="16">IF($C$9+P14&lt;O15,0,$C$9+P14)*OR(IF(O15=0,0,$C$9+P14))</f>
        <v>2029</v>
      </c>
      <c r="Q15" s="165">
        <f t="shared" ref="Q15" si="17">IF($C$9+Q14&lt;P15,0,$C$9+Q14)*OR(IF(P15=0,0,$C$9+Q14))</f>
        <v>2030</v>
      </c>
      <c r="R15" s="165">
        <f t="shared" ref="R15" si="18">IF($C$9+R14&lt;Q15,0,$C$9+R14)*OR(IF(Q15=0,0,$C$9+R14))</f>
        <v>2031</v>
      </c>
      <c r="S15" s="165">
        <f t="shared" ref="S15" si="19">IF($C$9+S14&lt;R15,0,$C$9+S14)*OR(IF(R15=0,0,$C$9+S14))</f>
        <v>2032</v>
      </c>
      <c r="T15" s="165">
        <f t="shared" ref="T15" si="20">IF($C$9+T14&lt;S15,0,$C$9+T14)*OR(IF(S15=0,0,$C$9+T14))</f>
        <v>2033</v>
      </c>
      <c r="U15" s="165">
        <f t="shared" ref="U15" si="21">IF($C$9+U14&lt;T15,0,$C$9+U14)*OR(IF(T15=0,0,$C$9+U14))</f>
        <v>2034</v>
      </c>
      <c r="V15" s="165">
        <f t="shared" ref="V15" si="22">IF($C$9+V14&lt;U15,0,$C$9+V14)*OR(IF(U15=0,0,$C$9+V14))</f>
        <v>2035</v>
      </c>
      <c r="W15" s="164">
        <f t="shared" ref="W15" si="23">IF($C$9+W14&lt;V15,0,$C$9+W14)*OR(IF(V15=0,0,$C$9+W14))</f>
        <v>2036</v>
      </c>
      <c r="X15" s="165">
        <f t="shared" ref="X15" si="24">IF($C$9+X14&lt;W15,0,$C$9+X14)*OR(IF(W15=0,0,$C$9+X14))</f>
        <v>2037</v>
      </c>
      <c r="Y15" s="165">
        <f t="shared" ref="Y15" si="25">IF($C$9+Y14&lt;X15,0,$C$9+Y14)*OR(IF(X15=0,0,$C$9+Y14))</f>
        <v>2038</v>
      </c>
      <c r="Z15" s="165">
        <f t="shared" ref="Z15" si="26">IF($C$9+Z14&lt;Y15,0,$C$9+Z14)*OR(IF(Y15=0,0,$C$9+Z14))</f>
        <v>2039</v>
      </c>
      <c r="AA15" s="165">
        <f t="shared" ref="AA15" si="27">IF($C$9+AA14&lt;Z15,0,$C$9+AA14)*OR(IF(Z15=0,0,$C$9+AA14))</f>
        <v>2040</v>
      </c>
      <c r="AB15" s="165">
        <f t="shared" ref="AB15" si="28">IF($C$9+AB14&lt;AA15,0,$C$9+AB14)*OR(IF(AA15=0,0,$C$9+AB14))</f>
        <v>2041</v>
      </c>
      <c r="AC15" s="165">
        <f t="shared" ref="AC15" si="29">IF($C$9+AC14&lt;AB15,0,$C$9+AC14)*OR(IF(AB15=0,0,$C$9+AC14))</f>
        <v>2042</v>
      </c>
      <c r="AD15" s="165">
        <f t="shared" ref="AD15" si="30">IF($C$9+AD14&lt;AC15,0,$C$9+AD14)*OR(IF(AC15=0,0,$C$9+AD14))</f>
        <v>2043</v>
      </c>
      <c r="AE15" s="165">
        <f t="shared" ref="AE15" si="31">IF($C$9+AE14&lt;AD15,0,$C$9+AE14)*OR(IF(AD15=0,0,$C$9+AE14))</f>
        <v>2044</v>
      </c>
      <c r="AF15" s="165">
        <f t="shared" ref="AF15" si="32">IF($C$9+AF14&lt;AE15,0,$C$9+AF14)*OR(IF(AE15=0,0,$C$9+AF14))</f>
        <v>2045</v>
      </c>
    </row>
    <row r="16" spans="1:32" ht="30" x14ac:dyDescent="0.25">
      <c r="A16" s="215"/>
      <c r="B16" s="174" t="s">
        <v>71</v>
      </c>
      <c r="C16" s="197">
        <f>ROUND(1/(1+$C$13)^C14,4)</f>
        <v>1</v>
      </c>
      <c r="D16" s="197">
        <f>IF(ROUND(1/(1+$C$13)^D14,4)&lt;C16,ROUND(1/(1+$C$13)^D14,4),0)</f>
        <v>0.95240000000000002</v>
      </c>
      <c r="E16" s="197">
        <f t="shared" ref="E16:AF16" si="33">IF(ROUND(1/(1+$C$13)^E14,4)&lt;D16,ROUND(1/(1+$C$13)^E14,4),0)</f>
        <v>0.90700000000000003</v>
      </c>
      <c r="F16" s="197">
        <f t="shared" si="33"/>
        <v>0.86380000000000001</v>
      </c>
      <c r="G16" s="197">
        <f t="shared" si="33"/>
        <v>0.82269999999999999</v>
      </c>
      <c r="H16" s="197">
        <f t="shared" si="33"/>
        <v>0.78349999999999997</v>
      </c>
      <c r="I16" s="197">
        <f t="shared" si="33"/>
        <v>0.74619999999999997</v>
      </c>
      <c r="J16" s="197">
        <f t="shared" si="33"/>
        <v>0.7107</v>
      </c>
      <c r="K16" s="197">
        <f t="shared" si="33"/>
        <v>0.67679999999999996</v>
      </c>
      <c r="L16" s="197">
        <f t="shared" si="33"/>
        <v>0.64459999999999995</v>
      </c>
      <c r="M16" s="197">
        <f t="shared" si="33"/>
        <v>0.6139</v>
      </c>
      <c r="N16" s="197">
        <f t="shared" si="33"/>
        <v>0.5847</v>
      </c>
      <c r="O16" s="197">
        <f t="shared" si="33"/>
        <v>0.55679999999999996</v>
      </c>
      <c r="P16" s="197">
        <f t="shared" si="33"/>
        <v>0.53029999999999999</v>
      </c>
      <c r="Q16" s="197">
        <f t="shared" si="33"/>
        <v>0.50509999999999999</v>
      </c>
      <c r="R16" s="197">
        <f t="shared" si="33"/>
        <v>0.48099999999999998</v>
      </c>
      <c r="S16" s="197">
        <f t="shared" si="33"/>
        <v>0.45810000000000001</v>
      </c>
      <c r="T16" s="197">
        <f t="shared" si="33"/>
        <v>0.43630000000000002</v>
      </c>
      <c r="U16" s="197">
        <f t="shared" si="33"/>
        <v>0.41549999999999998</v>
      </c>
      <c r="V16" s="197">
        <f t="shared" si="33"/>
        <v>0.3957</v>
      </c>
      <c r="W16" s="197">
        <f t="shared" si="33"/>
        <v>0.37690000000000001</v>
      </c>
      <c r="X16" s="197">
        <f t="shared" si="33"/>
        <v>0.3589</v>
      </c>
      <c r="Y16" s="197">
        <f t="shared" si="33"/>
        <v>0.34179999999999999</v>
      </c>
      <c r="Z16" s="197">
        <f t="shared" si="33"/>
        <v>0.3256</v>
      </c>
      <c r="AA16" s="197">
        <f t="shared" si="33"/>
        <v>0.31009999999999999</v>
      </c>
      <c r="AB16" s="197">
        <f t="shared" si="33"/>
        <v>0.29530000000000001</v>
      </c>
      <c r="AC16" s="197">
        <f t="shared" si="33"/>
        <v>0.28120000000000001</v>
      </c>
      <c r="AD16" s="197">
        <f t="shared" si="33"/>
        <v>0.26779999999999998</v>
      </c>
      <c r="AE16" s="197">
        <f t="shared" si="33"/>
        <v>0.25509999999999999</v>
      </c>
      <c r="AF16" s="197">
        <f t="shared" si="33"/>
        <v>0.2429</v>
      </c>
    </row>
    <row r="17" spans="1:32" x14ac:dyDescent="0.25">
      <c r="A17" s="215"/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</row>
    <row r="18" spans="1:32" ht="90.75" customHeight="1" x14ac:dyDescent="0.25">
      <c r="A18" s="368" t="s">
        <v>133</v>
      </c>
      <c r="B18" s="378" t="s">
        <v>166</v>
      </c>
      <c r="C18" s="379"/>
      <c r="D18" s="379"/>
      <c r="E18" s="379"/>
      <c r="F18" s="379"/>
      <c r="G18" s="379"/>
      <c r="H18" s="379"/>
      <c r="I18" s="379"/>
      <c r="J18" s="379"/>
      <c r="K18" s="266"/>
      <c r="L18" s="268" t="s">
        <v>278</v>
      </c>
      <c r="M18" s="269" t="s">
        <v>58</v>
      </c>
      <c r="N18" s="269" t="s">
        <v>8</v>
      </c>
      <c r="O18" s="269">
        <f>IF(K18="tak/áno",1,0)</f>
        <v>0</v>
      </c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</row>
    <row r="19" spans="1:32" x14ac:dyDescent="0.25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</row>
    <row r="20" spans="1:32" x14ac:dyDescent="0.25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</row>
    <row r="21" spans="1:32" x14ac:dyDescent="0.25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</row>
  </sheetData>
  <sheetProtection sheet="1" objects="1" scenarios="1" formatCells="0" formatColumns="0" formatRows="0" selectLockedCells="1"/>
  <dataConsolidate/>
  <mergeCells count="4">
    <mergeCell ref="C1:O1"/>
    <mergeCell ref="B18:J18"/>
    <mergeCell ref="B6:E6"/>
    <mergeCell ref="B12:O12"/>
  </mergeCells>
  <conditionalFormatting sqref="D8:AA9">
    <cfRule type="cellIs" dxfId="56" priority="13" operator="lessThan">
      <formula>1</formula>
    </cfRule>
    <cfRule type="cellIs" dxfId="55" priority="14" operator="lessThan">
      <formula>1</formula>
    </cfRule>
  </conditionalFormatting>
  <conditionalFormatting sqref="D8:AF9">
    <cfRule type="cellIs" dxfId="54" priority="9" operator="lessThan">
      <formula>1</formula>
    </cfRule>
    <cfRule type="cellIs" dxfId="53" priority="11" operator="lessThan">
      <formula>1</formula>
    </cfRule>
    <cfRule type="cellIs" dxfId="52" priority="12" operator="lessThan">
      <formula>1</formula>
    </cfRule>
  </conditionalFormatting>
  <conditionalFormatting sqref="D10 E10:AF11">
    <cfRule type="cellIs" dxfId="51" priority="10" operator="lessThan">
      <formula>0.000001</formula>
    </cfRule>
  </conditionalFormatting>
  <conditionalFormatting sqref="D14:AA15">
    <cfRule type="cellIs" dxfId="50" priority="7" operator="lessThan">
      <formula>1</formula>
    </cfRule>
    <cfRule type="cellIs" dxfId="49" priority="8" operator="lessThan">
      <formula>1</formula>
    </cfRule>
  </conditionalFormatting>
  <conditionalFormatting sqref="D14:AF15">
    <cfRule type="cellIs" dxfId="48" priority="3" operator="lessThan">
      <formula>1</formula>
    </cfRule>
    <cfRule type="cellIs" dxfId="47" priority="5" operator="lessThan">
      <formula>1</formula>
    </cfRule>
    <cfRule type="cellIs" dxfId="46" priority="6" operator="lessThan">
      <formula>1</formula>
    </cfRule>
  </conditionalFormatting>
  <conditionalFormatting sqref="D16:AF16">
    <cfRule type="cellIs" dxfId="45" priority="2" operator="lessThan">
      <formula>0.000001</formula>
    </cfRule>
  </conditionalFormatting>
  <dataValidations xWindow="972" yWindow="541" count="6">
    <dataValidation type="list" allowBlank="1" showInputMessage="1" showErrorMessage="1" prompt="Wybierz z listy._x000a_Vybrať zo zoznamu." sqref="C3">
      <formula1>$F$3:$N$3</formula1>
    </dataValidation>
    <dataValidation type="whole" allowBlank="1" showInputMessage="1" showErrorMessage="1" prompt="Podaj wartość (0-30)._x000a_Zadajte hodnotu (0-30)." sqref="C4">
      <formula1>0</formula1>
      <formula2>30</formula2>
    </dataValidation>
    <dataValidation type="textLength" operator="lessThanOrEqual" allowBlank="1" showInputMessage="1" showErrorMessage="1" error="Podaj skrócona nazwę._x000a_Max. liczba znaków = 300." prompt="Podaj nazwę._x000a_Zadajte názov." sqref="C1:O1">
      <formula1>305</formula1>
    </dataValidation>
    <dataValidation type="decimal" allowBlank="1" showInputMessage="1" showErrorMessage="1" prompt="Podaj wartość (1-100%)._x000a_Zadajte hodnotu (1-100%)." sqref="C7 C13">
      <formula1>0</formula1>
      <formula2>1</formula2>
    </dataValidation>
    <dataValidation type="list" allowBlank="1" showInputMessage="1" showErrorMessage="1" prompt="Wybierz z listy._x000a_Vybrať zo zoznamu." sqref="K18">
      <formula1>$M$18:$N$18</formula1>
    </dataValidation>
    <dataValidation type="list" allowBlank="1" showInputMessage="1" showErrorMessage="1" prompt="Wybierz z listy._x000a_Vybrať zo zoznamu." sqref="C5">
      <formula1>$F$5:$O$5</formula1>
    </dataValidation>
  </dataValidations>
  <pageMargins left="0.7" right="0.7" top="0.75" bottom="0.75" header="0.3" footer="0.3"/>
  <pageSetup paperSize="9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AF276"/>
  <sheetViews>
    <sheetView showGridLines="0" view="pageBreakPreview" topLeftCell="A19" zoomScaleNormal="80" zoomScaleSheetLayoutView="100" workbookViewId="0">
      <selection activeCell="C24" sqref="C24"/>
    </sheetView>
  </sheetViews>
  <sheetFormatPr defaultRowHeight="15" x14ac:dyDescent="0.25"/>
  <cols>
    <col min="1" max="1" width="4.5703125" customWidth="1"/>
    <col min="2" max="2" width="45.85546875" customWidth="1"/>
    <col min="3" max="32" width="15.7109375" customWidth="1"/>
  </cols>
  <sheetData>
    <row r="1" spans="1:32" ht="30" customHeight="1" x14ac:dyDescent="0.25">
      <c r="A1" s="218"/>
      <c r="B1" s="256" t="s">
        <v>167</v>
      </c>
      <c r="C1" s="391">
        <f>Założenia_Predpoklady!C1</f>
        <v>0</v>
      </c>
      <c r="D1" s="392"/>
      <c r="E1" s="392"/>
      <c r="F1" s="392"/>
      <c r="G1" s="392"/>
      <c r="H1" s="392"/>
      <c r="I1" s="392"/>
      <c r="J1" s="392"/>
      <c r="K1" s="393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</row>
    <row r="2" spans="1:32" x14ac:dyDescent="0.25">
      <c r="A2" s="218"/>
      <c r="B2" s="218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</row>
    <row r="3" spans="1:32" ht="30" x14ac:dyDescent="0.25">
      <c r="A3" s="218"/>
      <c r="B3" s="221" t="s">
        <v>218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</row>
    <row r="4" spans="1:32" x14ac:dyDescent="0.25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</row>
    <row r="5" spans="1:32" ht="30" customHeight="1" x14ac:dyDescent="0.25">
      <c r="A5" s="218"/>
      <c r="B5" s="397" t="s">
        <v>222</v>
      </c>
      <c r="C5" s="394" t="s">
        <v>258</v>
      </c>
      <c r="D5" s="395"/>
      <c r="E5" s="395"/>
      <c r="F5" s="395"/>
      <c r="G5" s="395"/>
      <c r="H5" s="395"/>
      <c r="I5" s="395"/>
      <c r="J5" s="396"/>
      <c r="K5" s="403" t="s">
        <v>25</v>
      </c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</row>
    <row r="6" spans="1:32" x14ac:dyDescent="0.25">
      <c r="A6" s="218"/>
      <c r="B6" s="398"/>
      <c r="C6" s="172" t="str">
        <f>IF(Założenia_Predpoklady!C9&gt;Założenia_Predpoklady!$C$5,"",Założenia_Predpoklady!C9)</f>
        <v/>
      </c>
      <c r="D6" s="172" t="str">
        <f>IF(Założenia_Predpoklady!D9&gt;Założenia_Predpoklady!$C$5,"",Założenia_Predpoklady!D9)</f>
        <v/>
      </c>
      <c r="E6" s="172" t="str">
        <f>IF(Założenia_Predpoklady!E9&gt;Założenia_Predpoklady!$C$5,"",Założenia_Predpoklady!E9)</f>
        <v/>
      </c>
      <c r="F6" s="172" t="str">
        <f>IF(Założenia_Predpoklady!F9&gt;Założenia_Predpoklady!$C$5,"",Założenia_Predpoklady!F9)</f>
        <v/>
      </c>
      <c r="G6" s="172" t="str">
        <f>IF(Założenia_Predpoklady!G9&gt;Założenia_Predpoklady!$C$5,"",Założenia_Predpoklady!G9)</f>
        <v/>
      </c>
      <c r="H6" s="172" t="str">
        <f>IF(Założenia_Predpoklady!H9&gt;Założenia_Predpoklady!$C$5,"",Założenia_Predpoklady!H9)</f>
        <v/>
      </c>
      <c r="I6" s="172" t="str">
        <f>IF(Założenia_Predpoklady!I9&gt;Założenia_Predpoklady!$C$5,"",Założenia_Predpoklady!I9)</f>
        <v/>
      </c>
      <c r="J6" s="172" t="str">
        <f>IF(Założenia_Predpoklady!J9&gt;Założenia_Predpoklady!$C$5,"",Założenia_Predpoklady!J9)</f>
        <v/>
      </c>
      <c r="K6" s="404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</row>
    <row r="7" spans="1:32" ht="30" x14ac:dyDescent="0.25">
      <c r="A7" s="218"/>
      <c r="B7" s="223" t="s">
        <v>19</v>
      </c>
      <c r="C7" s="224"/>
      <c r="D7" s="224"/>
      <c r="E7" s="224"/>
      <c r="F7" s="224"/>
      <c r="G7" s="224"/>
      <c r="H7" s="224"/>
      <c r="I7" s="224"/>
      <c r="J7" s="224"/>
      <c r="K7" s="225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</row>
    <row r="8" spans="1:32" ht="30" x14ac:dyDescent="0.25">
      <c r="A8" s="218"/>
      <c r="B8" s="312" t="s">
        <v>168</v>
      </c>
      <c r="C8" s="280"/>
      <c r="D8" s="280"/>
      <c r="E8" s="280"/>
      <c r="F8" s="280"/>
      <c r="G8" s="280"/>
      <c r="H8" s="280"/>
      <c r="I8" s="280"/>
      <c r="J8" s="280"/>
      <c r="K8" s="54">
        <f t="shared" ref="K8:K9" si="0">SUM(C8:J8)</f>
        <v>0</v>
      </c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</row>
    <row r="9" spans="1:32" ht="30" x14ac:dyDescent="0.25">
      <c r="A9" s="218"/>
      <c r="B9" s="312" t="s">
        <v>169</v>
      </c>
      <c r="C9" s="280"/>
      <c r="D9" s="280"/>
      <c r="E9" s="280"/>
      <c r="F9" s="280"/>
      <c r="G9" s="280"/>
      <c r="H9" s="280"/>
      <c r="I9" s="280"/>
      <c r="J9" s="280"/>
      <c r="K9" s="54">
        <f t="shared" si="0"/>
        <v>0</v>
      </c>
      <c r="L9" s="218"/>
      <c r="M9" s="218"/>
      <c r="N9" s="218"/>
      <c r="O9" s="233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</row>
    <row r="10" spans="1:32" ht="30" x14ac:dyDescent="0.25">
      <c r="A10" s="218"/>
      <c r="B10" s="99" t="s">
        <v>20</v>
      </c>
      <c r="C10" s="92">
        <f>IF(C$6&gt;2023,0,SUM(C8:C9))</f>
        <v>0</v>
      </c>
      <c r="D10" s="92">
        <f t="shared" ref="D10:J10" si="1">IF(D$6&gt;2023,0,SUM(D8:D9))</f>
        <v>0</v>
      </c>
      <c r="E10" s="92">
        <f t="shared" si="1"/>
        <v>0</v>
      </c>
      <c r="F10" s="92">
        <f t="shared" si="1"/>
        <v>0</v>
      </c>
      <c r="G10" s="92">
        <f t="shared" si="1"/>
        <v>0</v>
      </c>
      <c r="H10" s="92">
        <f t="shared" si="1"/>
        <v>0</v>
      </c>
      <c r="I10" s="92">
        <f t="shared" si="1"/>
        <v>0</v>
      </c>
      <c r="J10" s="92">
        <f t="shared" si="1"/>
        <v>0</v>
      </c>
      <c r="K10" s="92">
        <f t="shared" ref="K10" si="2">SUM(K8:K9)</f>
        <v>0</v>
      </c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</row>
    <row r="11" spans="1:32" ht="30.75" thickBot="1" x14ac:dyDescent="0.3">
      <c r="A11" s="218"/>
      <c r="B11" s="178" t="s">
        <v>170</v>
      </c>
      <c r="C11" s="76">
        <f>IF(C$6&gt;2023,0,C9)</f>
        <v>0</v>
      </c>
      <c r="D11" s="76">
        <f t="shared" ref="D11:J11" si="3">IF(D$6&gt;2023,0,D9)</f>
        <v>0</v>
      </c>
      <c r="E11" s="76">
        <f t="shared" si="3"/>
        <v>0</v>
      </c>
      <c r="F11" s="76">
        <f t="shared" si="3"/>
        <v>0</v>
      </c>
      <c r="G11" s="76">
        <f t="shared" si="3"/>
        <v>0</v>
      </c>
      <c r="H11" s="76">
        <f t="shared" si="3"/>
        <v>0</v>
      </c>
      <c r="I11" s="76">
        <f t="shared" si="3"/>
        <v>0</v>
      </c>
      <c r="J11" s="76">
        <f t="shared" si="3"/>
        <v>0</v>
      </c>
      <c r="K11" s="86">
        <f t="shared" ref="K11" si="4">K9</f>
        <v>0</v>
      </c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30.75" thickTop="1" x14ac:dyDescent="0.25">
      <c r="A12" s="218"/>
      <c r="B12" s="226" t="s">
        <v>21</v>
      </c>
      <c r="C12" s="227"/>
      <c r="D12" s="227"/>
      <c r="E12" s="227"/>
      <c r="F12" s="227"/>
      <c r="G12" s="227"/>
      <c r="H12" s="227"/>
      <c r="I12" s="227"/>
      <c r="J12" s="227"/>
      <c r="K12" s="22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</row>
    <row r="13" spans="1:32" ht="30" x14ac:dyDescent="0.25">
      <c r="A13" s="218"/>
      <c r="B13" s="312" t="s">
        <v>168</v>
      </c>
      <c r="C13" s="281"/>
      <c r="D13" s="281"/>
      <c r="E13" s="281"/>
      <c r="F13" s="281"/>
      <c r="G13" s="281"/>
      <c r="H13" s="281"/>
      <c r="I13" s="281"/>
      <c r="J13" s="281"/>
      <c r="K13" s="55">
        <f>SUM(C13:J13)</f>
        <v>0</v>
      </c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</row>
    <row r="14" spans="1:32" ht="30" x14ac:dyDescent="0.25">
      <c r="A14" s="218"/>
      <c r="B14" s="313" t="s">
        <v>171</v>
      </c>
      <c r="C14" s="280"/>
      <c r="D14" s="280"/>
      <c r="E14" s="280"/>
      <c r="F14" s="280"/>
      <c r="G14" s="280"/>
      <c r="H14" s="280"/>
      <c r="I14" s="280"/>
      <c r="J14" s="280"/>
      <c r="K14" s="55">
        <f t="shared" ref="K14:K15" si="5">SUM(C14:J14)</f>
        <v>0</v>
      </c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</row>
    <row r="15" spans="1:32" ht="59.25" customHeight="1" x14ac:dyDescent="0.25">
      <c r="A15" s="218"/>
      <c r="B15" s="313" t="s">
        <v>172</v>
      </c>
      <c r="C15" s="280"/>
      <c r="D15" s="280"/>
      <c r="E15" s="280"/>
      <c r="F15" s="280"/>
      <c r="G15" s="280"/>
      <c r="H15" s="280"/>
      <c r="I15" s="280"/>
      <c r="J15" s="280"/>
      <c r="K15" s="55">
        <f t="shared" si="5"/>
        <v>0</v>
      </c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</row>
    <row r="16" spans="1:32" ht="30" x14ac:dyDescent="0.25">
      <c r="A16" s="218"/>
      <c r="B16" s="99" t="s">
        <v>22</v>
      </c>
      <c r="C16" s="93">
        <f t="shared" ref="C16:K16" si="6">SUM(C13:C15)</f>
        <v>0</v>
      </c>
      <c r="D16" s="93">
        <f t="shared" si="6"/>
        <v>0</v>
      </c>
      <c r="E16" s="93">
        <f t="shared" si="6"/>
        <v>0</v>
      </c>
      <c r="F16" s="92">
        <f t="shared" si="6"/>
        <v>0</v>
      </c>
      <c r="G16" s="92">
        <f t="shared" si="6"/>
        <v>0</v>
      </c>
      <c r="H16" s="92">
        <f t="shared" si="6"/>
        <v>0</v>
      </c>
      <c r="I16" s="92">
        <f t="shared" si="6"/>
        <v>0</v>
      </c>
      <c r="J16" s="92">
        <f t="shared" si="6"/>
        <v>0</v>
      </c>
      <c r="K16" s="92">
        <f t="shared" si="6"/>
        <v>0</v>
      </c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</row>
    <row r="17" spans="1:32" ht="30.75" thickBot="1" x14ac:dyDescent="0.3">
      <c r="A17" s="218"/>
      <c r="B17" s="178" t="s">
        <v>173</v>
      </c>
      <c r="C17" s="86">
        <f t="shared" ref="C17:K17" si="7">SUM(C14:C15)</f>
        <v>0</v>
      </c>
      <c r="D17" s="86">
        <f t="shared" si="7"/>
        <v>0</v>
      </c>
      <c r="E17" s="86">
        <f t="shared" si="7"/>
        <v>0</v>
      </c>
      <c r="F17" s="86">
        <f t="shared" si="7"/>
        <v>0</v>
      </c>
      <c r="G17" s="86">
        <f t="shared" si="7"/>
        <v>0</v>
      </c>
      <c r="H17" s="86">
        <f t="shared" si="7"/>
        <v>0</v>
      </c>
      <c r="I17" s="86">
        <f t="shared" si="7"/>
        <v>0</v>
      </c>
      <c r="J17" s="86">
        <f t="shared" si="7"/>
        <v>0</v>
      </c>
      <c r="K17" s="86">
        <f t="shared" si="7"/>
        <v>0</v>
      </c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</row>
    <row r="18" spans="1:32" ht="30.75" thickTop="1" x14ac:dyDescent="0.25">
      <c r="A18" s="218"/>
      <c r="B18" s="177" t="s">
        <v>23</v>
      </c>
      <c r="C18" s="56">
        <f t="shared" ref="C18:K18" si="8">C10+C16</f>
        <v>0</v>
      </c>
      <c r="D18" s="56">
        <f t="shared" si="8"/>
        <v>0</v>
      </c>
      <c r="E18" s="56">
        <f t="shared" si="8"/>
        <v>0</v>
      </c>
      <c r="F18" s="56">
        <f t="shared" si="8"/>
        <v>0</v>
      </c>
      <c r="G18" s="56">
        <f t="shared" si="8"/>
        <v>0</v>
      </c>
      <c r="H18" s="56">
        <f t="shared" si="8"/>
        <v>0</v>
      </c>
      <c r="I18" s="56">
        <f t="shared" si="8"/>
        <v>0</v>
      </c>
      <c r="J18" s="56">
        <f t="shared" si="8"/>
        <v>0</v>
      </c>
      <c r="K18" s="56">
        <f t="shared" si="8"/>
        <v>0</v>
      </c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</row>
    <row r="19" spans="1:32" ht="30" x14ac:dyDescent="0.25">
      <c r="A19" s="218"/>
      <c r="B19" s="48" t="s">
        <v>27</v>
      </c>
      <c r="C19" s="76">
        <f t="shared" ref="C19:K19" si="9">C17+C11</f>
        <v>0</v>
      </c>
      <c r="D19" s="76">
        <f t="shared" si="9"/>
        <v>0</v>
      </c>
      <c r="E19" s="76">
        <f t="shared" si="9"/>
        <v>0</v>
      </c>
      <c r="F19" s="76">
        <f t="shared" si="9"/>
        <v>0</v>
      </c>
      <c r="G19" s="76">
        <f t="shared" si="9"/>
        <v>0</v>
      </c>
      <c r="H19" s="76">
        <f t="shared" si="9"/>
        <v>0</v>
      </c>
      <c r="I19" s="76">
        <f t="shared" si="9"/>
        <v>0</v>
      </c>
      <c r="J19" s="76">
        <f t="shared" si="9"/>
        <v>0</v>
      </c>
      <c r="K19" s="76">
        <f t="shared" si="9"/>
        <v>0</v>
      </c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</row>
    <row r="20" spans="1:32" x14ac:dyDescent="0.25">
      <c r="A20" s="218"/>
      <c r="B20" s="229"/>
      <c r="C20" s="230"/>
      <c r="D20" s="230"/>
      <c r="E20" s="230"/>
      <c r="F20" s="230"/>
      <c r="G20" s="230"/>
      <c r="H20" s="230"/>
      <c r="I20" s="230"/>
      <c r="J20" s="230"/>
      <c r="K20" s="230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</row>
    <row r="21" spans="1:32" ht="31.5" customHeight="1" x14ac:dyDescent="0.25">
      <c r="A21" s="231"/>
      <c r="B21" s="232" t="s">
        <v>24</v>
      </c>
      <c r="C21" s="231"/>
      <c r="D21" s="231"/>
      <c r="E21" s="231"/>
      <c r="F21" s="231"/>
      <c r="G21" s="231"/>
      <c r="H21" s="231"/>
      <c r="I21" s="231"/>
      <c r="J21" s="231"/>
      <c r="K21" s="231"/>
      <c r="L21" s="234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</row>
    <row r="22" spans="1:32" ht="60" customHeight="1" x14ac:dyDescent="0.25">
      <c r="A22" s="231"/>
      <c r="B22" s="22" t="s">
        <v>267</v>
      </c>
      <c r="C22" s="282" t="e">
        <f>K24/K10</f>
        <v>#DIV/0!</v>
      </c>
      <c r="D22" s="400" t="s">
        <v>116</v>
      </c>
      <c r="E22" s="401"/>
      <c r="F22" s="401"/>
      <c r="G22" s="401"/>
      <c r="H22" s="402"/>
      <c r="I22" s="89">
        <f>IF(Założenia_Predpoklady!K18="nie","-",'Wyniki_Výsledky '!C12)</f>
        <v>0</v>
      </c>
      <c r="J22" s="90" t="s">
        <v>28</v>
      </c>
      <c r="K22" s="91">
        <f>IFERROR(ROUNDDOWN($I$22*$K$10,2),"-")</f>
        <v>0</v>
      </c>
      <c r="L22" s="234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</row>
    <row r="23" spans="1:32" ht="30" x14ac:dyDescent="0.25">
      <c r="A23" s="231"/>
      <c r="B23" s="176" t="s">
        <v>26</v>
      </c>
      <c r="C23" s="87" t="str">
        <f t="shared" ref="C23:J23" si="10">C6</f>
        <v/>
      </c>
      <c r="D23" s="87" t="str">
        <f t="shared" si="10"/>
        <v/>
      </c>
      <c r="E23" s="87" t="str">
        <f t="shared" si="10"/>
        <v/>
      </c>
      <c r="F23" s="87" t="str">
        <f t="shared" si="10"/>
        <v/>
      </c>
      <c r="G23" s="87" t="str">
        <f t="shared" si="10"/>
        <v/>
      </c>
      <c r="H23" s="87" t="str">
        <f t="shared" si="10"/>
        <v/>
      </c>
      <c r="I23" s="87" t="str">
        <f t="shared" si="10"/>
        <v/>
      </c>
      <c r="J23" s="87" t="str">
        <f t="shared" si="10"/>
        <v/>
      </c>
      <c r="K23" s="88" t="s">
        <v>25</v>
      </c>
      <c r="L23" s="234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</row>
    <row r="24" spans="1:32" ht="30" customHeight="1" x14ac:dyDescent="0.25">
      <c r="A24" s="231"/>
      <c r="B24" s="183" t="s">
        <v>157</v>
      </c>
      <c r="C24" s="283"/>
      <c r="D24" s="283"/>
      <c r="E24" s="283"/>
      <c r="F24" s="283"/>
      <c r="G24" s="283"/>
      <c r="H24" s="283"/>
      <c r="I24" s="283"/>
      <c r="J24" s="283"/>
      <c r="K24" s="21">
        <f>SUM(C24:J24)</f>
        <v>0</v>
      </c>
      <c r="L24" s="234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</row>
    <row r="25" spans="1:32" ht="30" x14ac:dyDescent="0.25">
      <c r="A25" s="231"/>
      <c r="B25" s="188" t="s">
        <v>67</v>
      </c>
      <c r="C25" s="283"/>
      <c r="D25" s="283"/>
      <c r="E25" s="283"/>
      <c r="F25" s="283"/>
      <c r="G25" s="283"/>
      <c r="H25" s="283"/>
      <c r="I25" s="283"/>
      <c r="J25" s="283"/>
      <c r="K25" s="21">
        <f t="shared" ref="K25:K26" si="11">SUM(C25:J25)</f>
        <v>0</v>
      </c>
      <c r="L25" s="234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</row>
    <row r="26" spans="1:32" ht="45" x14ac:dyDescent="0.25">
      <c r="A26" s="231"/>
      <c r="B26" s="188" t="s">
        <v>270</v>
      </c>
      <c r="C26" s="283"/>
      <c r="D26" s="283"/>
      <c r="E26" s="283"/>
      <c r="F26" s="283"/>
      <c r="G26" s="283"/>
      <c r="H26" s="283"/>
      <c r="I26" s="283"/>
      <c r="J26" s="283"/>
      <c r="K26" s="21">
        <f t="shared" si="11"/>
        <v>0</v>
      </c>
      <c r="L26" s="234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</row>
    <row r="27" spans="1:32" ht="32.25" customHeight="1" x14ac:dyDescent="0.25">
      <c r="A27" s="231"/>
      <c r="B27" s="179" t="s">
        <v>25</v>
      </c>
      <c r="C27" s="21">
        <f>SUM(C24:C26)</f>
        <v>0</v>
      </c>
      <c r="D27" s="21">
        <f t="shared" ref="D27:K27" si="12">SUM(D24:D26)</f>
        <v>0</v>
      </c>
      <c r="E27" s="21">
        <f t="shared" si="12"/>
        <v>0</v>
      </c>
      <c r="F27" s="21">
        <f t="shared" si="12"/>
        <v>0</v>
      </c>
      <c r="G27" s="21">
        <f t="shared" si="12"/>
        <v>0</v>
      </c>
      <c r="H27" s="21">
        <f t="shared" si="12"/>
        <v>0</v>
      </c>
      <c r="I27" s="21">
        <f t="shared" si="12"/>
        <v>0</v>
      </c>
      <c r="J27" s="21">
        <f t="shared" si="12"/>
        <v>0</v>
      </c>
      <c r="K27" s="21">
        <f t="shared" si="12"/>
        <v>0</v>
      </c>
      <c r="L27" s="234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</row>
    <row r="28" spans="1:32" ht="45" customHeight="1" x14ac:dyDescent="0.25">
      <c r="A28" s="231"/>
      <c r="B28" s="57" t="str">
        <f>IF(K28=0,"","Błąd! Skoryguj finansowanie o kwotę:
Pozor! Opravte hodnotu financovania:")</f>
        <v/>
      </c>
      <c r="C28" s="251">
        <f t="shared" ref="C28:K28" si="13">C18-(C24+C25+C26)</f>
        <v>0</v>
      </c>
      <c r="D28" s="251">
        <f t="shared" si="13"/>
        <v>0</v>
      </c>
      <c r="E28" s="251">
        <f t="shared" si="13"/>
        <v>0</v>
      </c>
      <c r="F28" s="251">
        <f t="shared" si="13"/>
        <v>0</v>
      </c>
      <c r="G28" s="251">
        <f t="shared" si="13"/>
        <v>0</v>
      </c>
      <c r="H28" s="251">
        <f t="shared" si="13"/>
        <v>0</v>
      </c>
      <c r="I28" s="251">
        <f t="shared" si="13"/>
        <v>0</v>
      </c>
      <c r="J28" s="251">
        <f t="shared" si="13"/>
        <v>0</v>
      </c>
      <c r="K28" s="251">
        <f t="shared" si="13"/>
        <v>0</v>
      </c>
      <c r="L28" s="234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</row>
    <row r="29" spans="1:32" ht="15" customHeight="1" x14ac:dyDescent="0.25">
      <c r="A29" s="235"/>
      <c r="B29" s="9"/>
      <c r="C29" s="9"/>
      <c r="D29" s="9"/>
      <c r="E29" s="9"/>
      <c r="F29" s="9"/>
      <c r="G29" s="9"/>
      <c r="H29" s="9"/>
      <c r="I29" s="9"/>
      <c r="J29" s="9"/>
      <c r="K29" s="9"/>
      <c r="L29" s="234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</row>
    <row r="30" spans="1:32" ht="30" customHeight="1" x14ac:dyDescent="0.25">
      <c r="A30" s="218"/>
      <c r="B30" s="180" t="s">
        <v>29</v>
      </c>
      <c r="C30" s="385" t="str">
        <f>IF(Założenia_Predpoklady!$O$18=0,"Inwestycja nie generuje przychodów - nie wypełniaj punktu dot. wartości rezydualnej.
Investícia negeneruje príjmy - opustiť bod o stanovenie zostatkovej hodnoty.","")</f>
        <v>Inwestycja nie generuje przychodów - nie wypełniaj punktu dot. wartości rezydualnej.
Investícia negeneruje príjmy - opustiť bod o stanovenie zostatkovej hodnoty.</v>
      </c>
      <c r="D30" s="385"/>
      <c r="E30" s="385"/>
      <c r="F30" s="385"/>
      <c r="G30" s="385"/>
      <c r="H30" s="385"/>
      <c r="I30" s="385"/>
      <c r="J30" s="385"/>
      <c r="K30" s="385"/>
      <c r="L30" s="234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</row>
    <row r="31" spans="1:32" ht="15" customHeight="1" x14ac:dyDescent="0.25">
      <c r="A31" s="236"/>
      <c r="B31" s="9"/>
      <c r="C31" s="9"/>
      <c r="D31" s="58"/>
      <c r="E31" s="9"/>
      <c r="F31" s="9"/>
      <c r="G31" s="9"/>
      <c r="H31" s="9"/>
      <c r="I31" s="9"/>
      <c r="J31" s="9"/>
      <c r="K31" s="9"/>
      <c r="L31" s="234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</row>
    <row r="32" spans="1:32" ht="30" x14ac:dyDescent="0.25">
      <c r="A32" s="218"/>
      <c r="B32" s="314" t="s">
        <v>175</v>
      </c>
      <c r="C32" s="399"/>
      <c r="D32" s="399"/>
      <c r="E32" s="399"/>
      <c r="F32" s="399"/>
      <c r="G32" s="399"/>
      <c r="H32" s="399"/>
      <c r="I32" s="399"/>
      <c r="J32" s="399"/>
      <c r="K32" s="64"/>
      <c r="L32" s="234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</row>
    <row r="33" spans="1:32" ht="30" x14ac:dyDescent="0.25">
      <c r="A33" s="218"/>
      <c r="B33" s="176" t="s">
        <v>26</v>
      </c>
      <c r="C33" s="65" t="str">
        <f>C6</f>
        <v/>
      </c>
      <c r="D33" s="65" t="str">
        <f t="shared" ref="D33:J33" si="14">D6</f>
        <v/>
      </c>
      <c r="E33" s="65" t="str">
        <f t="shared" si="14"/>
        <v/>
      </c>
      <c r="F33" s="65" t="str">
        <f t="shared" si="14"/>
        <v/>
      </c>
      <c r="G33" s="65" t="str">
        <f t="shared" si="14"/>
        <v/>
      </c>
      <c r="H33" s="65" t="str">
        <f t="shared" si="14"/>
        <v/>
      </c>
      <c r="I33" s="65" t="str">
        <f t="shared" si="14"/>
        <v/>
      </c>
      <c r="J33" s="65" t="str">
        <f t="shared" si="14"/>
        <v/>
      </c>
      <c r="K33" s="66"/>
      <c r="L33" s="234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</row>
    <row r="34" spans="1:32" ht="30" customHeight="1" x14ac:dyDescent="0.25">
      <c r="A34" s="218"/>
      <c r="B34" s="176" t="s">
        <v>176</v>
      </c>
      <c r="C34" s="284"/>
      <c r="D34" s="364"/>
      <c r="E34" s="284"/>
      <c r="F34" s="284"/>
      <c r="G34" s="284"/>
      <c r="H34" s="284"/>
      <c r="I34" s="284"/>
      <c r="J34" s="284"/>
      <c r="K34" s="67"/>
      <c r="L34" s="234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</row>
    <row r="35" spans="1:32" ht="30" x14ac:dyDescent="0.25">
      <c r="A35" s="218"/>
      <c r="B35" s="176" t="s">
        <v>237</v>
      </c>
      <c r="C35" s="285"/>
      <c r="E35" s="248"/>
      <c r="F35" s="9"/>
      <c r="G35" s="9"/>
      <c r="H35" s="9"/>
      <c r="I35" s="9"/>
      <c r="J35" s="9"/>
      <c r="K35" s="9"/>
      <c r="L35" s="234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</row>
    <row r="36" spans="1:32" ht="60" x14ac:dyDescent="0.25">
      <c r="A36" s="218"/>
      <c r="B36" s="153" t="s">
        <v>219</v>
      </c>
      <c r="C36" s="24">
        <f>ROUNDUP(IF(D37&gt;0,D37,0),0)</f>
        <v>0</v>
      </c>
      <c r="E36" s="248"/>
      <c r="F36" s="250"/>
      <c r="G36" s="9"/>
      <c r="H36" s="9"/>
      <c r="I36" s="9"/>
      <c r="J36" s="9"/>
      <c r="K36" s="9"/>
      <c r="L36" s="234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</row>
    <row r="37" spans="1:32" ht="3" customHeight="1" x14ac:dyDescent="0.25">
      <c r="A37" s="218"/>
      <c r="B37" s="351" t="s">
        <v>310</v>
      </c>
      <c r="C37" s="352">
        <f>SUM(C34:K34)*C35</f>
        <v>0</v>
      </c>
      <c r="D37" s="353">
        <f>(IFERROR((1/C35)-SUM(C38:AF38),0))</f>
        <v>0</v>
      </c>
      <c r="E37" s="354" t="e">
        <f>SUM(C34:J34)/$K$18</f>
        <v>#DIV/0!</v>
      </c>
      <c r="F37" s="355"/>
      <c r="G37" s="355"/>
      <c r="H37" s="355"/>
      <c r="I37" s="355"/>
      <c r="J37" s="355"/>
      <c r="K37" s="355"/>
      <c r="L37" s="356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</row>
    <row r="38" spans="1:32" ht="3" customHeight="1" x14ac:dyDescent="0.25">
      <c r="A38" s="218"/>
      <c r="B38" s="357"/>
      <c r="C38" s="358">
        <f>IF(C43&gt;0,1,0)</f>
        <v>0</v>
      </c>
      <c r="D38" s="358">
        <f t="shared" ref="D38:AF38" si="15">IF(D43&gt;0,1,0)</f>
        <v>0</v>
      </c>
      <c r="E38" s="358">
        <f t="shared" si="15"/>
        <v>0</v>
      </c>
      <c r="F38" s="358">
        <f t="shared" si="15"/>
        <v>0</v>
      </c>
      <c r="G38" s="358">
        <f t="shared" si="15"/>
        <v>0</v>
      </c>
      <c r="H38" s="358">
        <f t="shared" si="15"/>
        <v>0</v>
      </c>
      <c r="I38" s="358">
        <f t="shared" si="15"/>
        <v>0</v>
      </c>
      <c r="J38" s="358">
        <f t="shared" si="15"/>
        <v>0</v>
      </c>
      <c r="K38" s="358">
        <f t="shared" si="15"/>
        <v>0</v>
      </c>
      <c r="L38" s="358">
        <f t="shared" si="15"/>
        <v>0</v>
      </c>
      <c r="M38" s="358">
        <f t="shared" si="15"/>
        <v>0</v>
      </c>
      <c r="N38" s="358">
        <f t="shared" si="15"/>
        <v>0</v>
      </c>
      <c r="O38" s="358">
        <f t="shared" si="15"/>
        <v>0</v>
      </c>
      <c r="P38" s="358">
        <f t="shared" si="15"/>
        <v>0</v>
      </c>
      <c r="Q38" s="358">
        <f t="shared" si="15"/>
        <v>0</v>
      </c>
      <c r="R38" s="358">
        <f t="shared" si="15"/>
        <v>0</v>
      </c>
      <c r="S38" s="358">
        <f t="shared" si="15"/>
        <v>0</v>
      </c>
      <c r="T38" s="358">
        <f t="shared" si="15"/>
        <v>0</v>
      </c>
      <c r="U38" s="358">
        <f t="shared" si="15"/>
        <v>0</v>
      </c>
      <c r="V38" s="358">
        <f t="shared" si="15"/>
        <v>0</v>
      </c>
      <c r="W38" s="358">
        <f t="shared" si="15"/>
        <v>0</v>
      </c>
      <c r="X38" s="358">
        <f t="shared" si="15"/>
        <v>0</v>
      </c>
      <c r="Y38" s="358">
        <f t="shared" si="15"/>
        <v>0</v>
      </c>
      <c r="Z38" s="358">
        <f t="shared" si="15"/>
        <v>0</v>
      </c>
      <c r="AA38" s="358">
        <f t="shared" si="15"/>
        <v>0</v>
      </c>
      <c r="AB38" s="358">
        <f t="shared" si="15"/>
        <v>0</v>
      </c>
      <c r="AC38" s="358">
        <f t="shared" si="15"/>
        <v>0</v>
      </c>
      <c r="AD38" s="358">
        <f t="shared" si="15"/>
        <v>0</v>
      </c>
      <c r="AE38" s="358">
        <f t="shared" si="15"/>
        <v>0</v>
      </c>
      <c r="AF38" s="358">
        <f t="shared" si="15"/>
        <v>0</v>
      </c>
    </row>
    <row r="39" spans="1:32" x14ac:dyDescent="0.25">
      <c r="A39" s="218"/>
      <c r="B39" s="68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</row>
    <row r="40" spans="1:32" ht="30" x14ac:dyDescent="0.25">
      <c r="A40" s="218"/>
      <c r="B40" s="181" t="s">
        <v>30</v>
      </c>
      <c r="C40" s="78">
        <f>Założenia_Predpoklady!C9</f>
        <v>2016</v>
      </c>
      <c r="D40" s="78">
        <f>Założenia_Predpoklady!D9</f>
        <v>2017</v>
      </c>
      <c r="E40" s="78">
        <f>Założenia_Predpoklady!E9</f>
        <v>2018</v>
      </c>
      <c r="F40" s="78">
        <f>Założenia_Predpoklady!F9</f>
        <v>2019</v>
      </c>
      <c r="G40" s="78">
        <f>Założenia_Predpoklady!G9</f>
        <v>2020</v>
      </c>
      <c r="H40" s="78">
        <f>Założenia_Predpoklady!H9</f>
        <v>2021</v>
      </c>
      <c r="I40" s="78">
        <f>Założenia_Predpoklady!I9</f>
        <v>2022</v>
      </c>
      <c r="J40" s="78">
        <f>Założenia_Predpoklady!J9</f>
        <v>2023</v>
      </c>
      <c r="K40" s="78">
        <f>Założenia_Predpoklady!K9</f>
        <v>2024</v>
      </c>
      <c r="L40" s="78">
        <f>Założenia_Predpoklady!L9</f>
        <v>2025</v>
      </c>
      <c r="M40" s="78">
        <f>Założenia_Predpoklady!M9</f>
        <v>2026</v>
      </c>
      <c r="N40" s="78">
        <f>Założenia_Predpoklady!N9</f>
        <v>2027</v>
      </c>
      <c r="O40" s="78">
        <f>Założenia_Predpoklady!O9</f>
        <v>2028</v>
      </c>
      <c r="P40" s="78">
        <f>Założenia_Predpoklady!P9</f>
        <v>2029</v>
      </c>
      <c r="Q40" s="78">
        <f>Założenia_Predpoklady!Q9</f>
        <v>2030</v>
      </c>
      <c r="R40" s="78">
        <f>Założenia_Predpoklady!R9</f>
        <v>2031</v>
      </c>
      <c r="S40" s="78">
        <f>Założenia_Predpoklady!S9</f>
        <v>2032</v>
      </c>
      <c r="T40" s="78">
        <f>Założenia_Predpoklady!T9</f>
        <v>2033</v>
      </c>
      <c r="U40" s="78">
        <f>Założenia_Predpoklady!U9</f>
        <v>2034</v>
      </c>
      <c r="V40" s="78">
        <f>Założenia_Predpoklady!V9</f>
        <v>2035</v>
      </c>
      <c r="W40" s="78">
        <f>Założenia_Predpoklady!W9</f>
        <v>2036</v>
      </c>
      <c r="X40" s="78">
        <f>Założenia_Predpoklady!X9</f>
        <v>2037</v>
      </c>
      <c r="Y40" s="78">
        <f>Założenia_Predpoklady!Y9</f>
        <v>2038</v>
      </c>
      <c r="Z40" s="78">
        <f>Założenia_Predpoklady!Z9</f>
        <v>2039</v>
      </c>
      <c r="AA40" s="78">
        <f>Założenia_Predpoklady!AA9</f>
        <v>2040</v>
      </c>
      <c r="AB40" s="78">
        <f>Założenia_Predpoklady!AB9</f>
        <v>2041</v>
      </c>
      <c r="AC40" s="78">
        <f>Założenia_Predpoklady!AC9</f>
        <v>2042</v>
      </c>
      <c r="AD40" s="78">
        <f>Założenia_Predpoklady!AD9</f>
        <v>2043</v>
      </c>
      <c r="AE40" s="78">
        <f>Założenia_Predpoklady!AE9</f>
        <v>2044</v>
      </c>
      <c r="AF40" s="78">
        <f>Założenia_Predpoklady!AF9</f>
        <v>2045</v>
      </c>
    </row>
    <row r="41" spans="1:32" ht="15" customHeight="1" x14ac:dyDescent="0.25">
      <c r="A41" s="218"/>
      <c r="B41" s="154" t="s">
        <v>6</v>
      </c>
      <c r="C41" s="69">
        <f>C34</f>
        <v>0</v>
      </c>
      <c r="D41" s="69">
        <f t="shared" ref="D41:J41" si="16">D34</f>
        <v>0</v>
      </c>
      <c r="E41" s="69">
        <f t="shared" si="16"/>
        <v>0</v>
      </c>
      <c r="F41" s="69">
        <f t="shared" si="16"/>
        <v>0</v>
      </c>
      <c r="G41" s="69">
        <f t="shared" si="16"/>
        <v>0</v>
      </c>
      <c r="H41" s="69">
        <f t="shared" si="16"/>
        <v>0</v>
      </c>
      <c r="I41" s="69">
        <f t="shared" si="16"/>
        <v>0</v>
      </c>
      <c r="J41" s="69">
        <f t="shared" si="16"/>
        <v>0</v>
      </c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</row>
    <row r="42" spans="1:32" ht="15" customHeight="1" x14ac:dyDescent="0.25">
      <c r="A42" s="218"/>
      <c r="B42" s="154" t="s">
        <v>7</v>
      </c>
      <c r="C42" s="69">
        <v>0</v>
      </c>
      <c r="D42" s="69">
        <f>IF(D40&gt;0,IF(C41&gt;0,C41,C44),0)</f>
        <v>0</v>
      </c>
      <c r="E42" s="69">
        <f t="shared" ref="E42:AF42" si="17">IF(E40&gt;0,IF(D41&gt;0,D41,D44),0)</f>
        <v>0</v>
      </c>
      <c r="F42" s="69">
        <f t="shared" si="17"/>
        <v>0</v>
      </c>
      <c r="G42" s="69">
        <f t="shared" si="17"/>
        <v>0</v>
      </c>
      <c r="H42" s="69">
        <f t="shared" si="17"/>
        <v>0</v>
      </c>
      <c r="I42" s="69">
        <f t="shared" si="17"/>
        <v>0</v>
      </c>
      <c r="J42" s="69">
        <f t="shared" si="17"/>
        <v>0</v>
      </c>
      <c r="K42" s="69">
        <f t="shared" si="17"/>
        <v>0</v>
      </c>
      <c r="L42" s="69">
        <f t="shared" si="17"/>
        <v>0</v>
      </c>
      <c r="M42" s="69">
        <f t="shared" si="17"/>
        <v>0</v>
      </c>
      <c r="N42" s="69">
        <f t="shared" si="17"/>
        <v>0</v>
      </c>
      <c r="O42" s="69">
        <f t="shared" si="17"/>
        <v>0</v>
      </c>
      <c r="P42" s="69">
        <f t="shared" si="17"/>
        <v>0</v>
      </c>
      <c r="Q42" s="69">
        <f t="shared" si="17"/>
        <v>0</v>
      </c>
      <c r="R42" s="69">
        <f t="shared" si="17"/>
        <v>0</v>
      </c>
      <c r="S42" s="69">
        <f t="shared" si="17"/>
        <v>0</v>
      </c>
      <c r="T42" s="69">
        <f t="shared" si="17"/>
        <v>0</v>
      </c>
      <c r="U42" s="69">
        <f t="shared" si="17"/>
        <v>0</v>
      </c>
      <c r="V42" s="69">
        <f t="shared" si="17"/>
        <v>0</v>
      </c>
      <c r="W42" s="69">
        <f t="shared" si="17"/>
        <v>0</v>
      </c>
      <c r="X42" s="69">
        <f t="shared" si="17"/>
        <v>0</v>
      </c>
      <c r="Y42" s="69">
        <f t="shared" si="17"/>
        <v>0</v>
      </c>
      <c r="Z42" s="69">
        <f t="shared" si="17"/>
        <v>0</v>
      </c>
      <c r="AA42" s="69">
        <f t="shared" si="17"/>
        <v>0</v>
      </c>
      <c r="AB42" s="69">
        <f t="shared" si="17"/>
        <v>0</v>
      </c>
      <c r="AC42" s="69">
        <f t="shared" si="17"/>
        <v>0</v>
      </c>
      <c r="AD42" s="69">
        <f t="shared" si="17"/>
        <v>0</v>
      </c>
      <c r="AE42" s="69">
        <f t="shared" si="17"/>
        <v>0</v>
      </c>
      <c r="AF42" s="69">
        <f t="shared" si="17"/>
        <v>0</v>
      </c>
    </row>
    <row r="43" spans="1:32" ht="30" x14ac:dyDescent="0.25">
      <c r="A43" s="218"/>
      <c r="B43" s="182" t="s">
        <v>31</v>
      </c>
      <c r="C43" s="69">
        <v>0</v>
      </c>
      <c r="D43" s="69">
        <f t="shared" ref="D43:F43" si="18">IF(D42&gt;$C$37,$C$37,D42)</f>
        <v>0</v>
      </c>
      <c r="E43" s="69">
        <f t="shared" si="18"/>
        <v>0</v>
      </c>
      <c r="F43" s="69">
        <f t="shared" si="18"/>
        <v>0</v>
      </c>
      <c r="G43" s="69">
        <f>IF(G42&gt;$C$37,$C$37,G42)</f>
        <v>0</v>
      </c>
      <c r="H43" s="69">
        <f t="shared" ref="H43:AF43" si="19">IF(H42&gt;$C$37,$C$37,H42)</f>
        <v>0</v>
      </c>
      <c r="I43" s="69">
        <f t="shared" si="19"/>
        <v>0</v>
      </c>
      <c r="J43" s="69">
        <f t="shared" si="19"/>
        <v>0</v>
      </c>
      <c r="K43" s="69">
        <f t="shared" si="19"/>
        <v>0</v>
      </c>
      <c r="L43" s="69">
        <f t="shared" si="19"/>
        <v>0</v>
      </c>
      <c r="M43" s="69">
        <f t="shared" si="19"/>
        <v>0</v>
      </c>
      <c r="N43" s="69">
        <f t="shared" si="19"/>
        <v>0</v>
      </c>
      <c r="O43" s="69">
        <f t="shared" si="19"/>
        <v>0</v>
      </c>
      <c r="P43" s="69">
        <f t="shared" si="19"/>
        <v>0</v>
      </c>
      <c r="Q43" s="69">
        <f t="shared" si="19"/>
        <v>0</v>
      </c>
      <c r="R43" s="69">
        <f t="shared" si="19"/>
        <v>0</v>
      </c>
      <c r="S43" s="69">
        <f t="shared" si="19"/>
        <v>0</v>
      </c>
      <c r="T43" s="69">
        <f t="shared" si="19"/>
        <v>0</v>
      </c>
      <c r="U43" s="69">
        <f t="shared" si="19"/>
        <v>0</v>
      </c>
      <c r="V43" s="69">
        <f t="shared" si="19"/>
        <v>0</v>
      </c>
      <c r="W43" s="69">
        <f t="shared" si="19"/>
        <v>0</v>
      </c>
      <c r="X43" s="69">
        <f t="shared" si="19"/>
        <v>0</v>
      </c>
      <c r="Y43" s="69">
        <f t="shared" si="19"/>
        <v>0</v>
      </c>
      <c r="Z43" s="69">
        <f t="shared" si="19"/>
        <v>0</v>
      </c>
      <c r="AA43" s="69">
        <f t="shared" si="19"/>
        <v>0</v>
      </c>
      <c r="AB43" s="69">
        <f t="shared" si="19"/>
        <v>0</v>
      </c>
      <c r="AC43" s="69">
        <f t="shared" si="19"/>
        <v>0</v>
      </c>
      <c r="AD43" s="69">
        <f t="shared" si="19"/>
        <v>0</v>
      </c>
      <c r="AE43" s="69">
        <f t="shared" si="19"/>
        <v>0</v>
      </c>
      <c r="AF43" s="69">
        <f t="shared" si="19"/>
        <v>0</v>
      </c>
    </row>
    <row r="44" spans="1:32" ht="30" customHeight="1" x14ac:dyDescent="0.25">
      <c r="A44" s="218"/>
      <c r="B44" s="181" t="s">
        <v>127</v>
      </c>
      <c r="C44" s="69">
        <v>0</v>
      </c>
      <c r="D44" s="69">
        <f t="shared" ref="D44:F44" si="20">D42-D43</f>
        <v>0</v>
      </c>
      <c r="E44" s="69">
        <f t="shared" si="20"/>
        <v>0</v>
      </c>
      <c r="F44" s="69">
        <f t="shared" si="20"/>
        <v>0</v>
      </c>
      <c r="G44" s="69">
        <f>G42-G43</f>
        <v>0</v>
      </c>
      <c r="H44" s="69">
        <f t="shared" ref="H44:AF44" si="21">H42-H43</f>
        <v>0</v>
      </c>
      <c r="I44" s="69">
        <f t="shared" si="21"/>
        <v>0</v>
      </c>
      <c r="J44" s="69">
        <f t="shared" si="21"/>
        <v>0</v>
      </c>
      <c r="K44" s="69">
        <f t="shared" si="21"/>
        <v>0</v>
      </c>
      <c r="L44" s="69">
        <f t="shared" si="21"/>
        <v>0</v>
      </c>
      <c r="M44" s="69">
        <f t="shared" si="21"/>
        <v>0</v>
      </c>
      <c r="N44" s="69">
        <f t="shared" si="21"/>
        <v>0</v>
      </c>
      <c r="O44" s="69">
        <f t="shared" si="21"/>
        <v>0</v>
      </c>
      <c r="P44" s="69">
        <f t="shared" si="21"/>
        <v>0</v>
      </c>
      <c r="Q44" s="69">
        <f t="shared" si="21"/>
        <v>0</v>
      </c>
      <c r="R44" s="69">
        <f t="shared" si="21"/>
        <v>0</v>
      </c>
      <c r="S44" s="69">
        <f t="shared" si="21"/>
        <v>0</v>
      </c>
      <c r="T44" s="69">
        <f t="shared" si="21"/>
        <v>0</v>
      </c>
      <c r="U44" s="69">
        <f t="shared" si="21"/>
        <v>0</v>
      </c>
      <c r="V44" s="69">
        <f t="shared" si="21"/>
        <v>0</v>
      </c>
      <c r="W44" s="69">
        <f t="shared" si="21"/>
        <v>0</v>
      </c>
      <c r="X44" s="69">
        <f t="shared" si="21"/>
        <v>0</v>
      </c>
      <c r="Y44" s="69">
        <f t="shared" si="21"/>
        <v>0</v>
      </c>
      <c r="Z44" s="69">
        <f t="shared" si="21"/>
        <v>0</v>
      </c>
      <c r="AA44" s="69">
        <f t="shared" si="21"/>
        <v>0</v>
      </c>
      <c r="AB44" s="69">
        <f t="shared" si="21"/>
        <v>0</v>
      </c>
      <c r="AC44" s="69">
        <f t="shared" si="21"/>
        <v>0</v>
      </c>
      <c r="AD44" s="69">
        <f t="shared" si="21"/>
        <v>0</v>
      </c>
      <c r="AE44" s="69">
        <f t="shared" si="21"/>
        <v>0</v>
      </c>
      <c r="AF44" s="69">
        <f t="shared" si="21"/>
        <v>0</v>
      </c>
    </row>
    <row r="45" spans="1:32" ht="30" customHeight="1" x14ac:dyDescent="0.25">
      <c r="A45" s="218"/>
      <c r="B45" s="199" t="s">
        <v>122</v>
      </c>
      <c r="C45" s="70">
        <f>IF(D40=0,C44,0)</f>
        <v>0</v>
      </c>
      <c r="D45" s="70">
        <f>IF(E40=0,D44,0)</f>
        <v>0</v>
      </c>
      <c r="E45" s="70">
        <f t="shared" ref="E45:AF45" si="22">IF(F40=0,E44,0)</f>
        <v>0</v>
      </c>
      <c r="F45" s="70">
        <f t="shared" si="22"/>
        <v>0</v>
      </c>
      <c r="G45" s="70">
        <f t="shared" si="22"/>
        <v>0</v>
      </c>
      <c r="H45" s="70">
        <f t="shared" si="22"/>
        <v>0</v>
      </c>
      <c r="I45" s="70">
        <f t="shared" si="22"/>
        <v>0</v>
      </c>
      <c r="J45" s="70">
        <f t="shared" si="22"/>
        <v>0</v>
      </c>
      <c r="K45" s="70">
        <f t="shared" si="22"/>
        <v>0</v>
      </c>
      <c r="L45" s="70">
        <f t="shared" si="22"/>
        <v>0</v>
      </c>
      <c r="M45" s="70">
        <f t="shared" si="22"/>
        <v>0</v>
      </c>
      <c r="N45" s="70">
        <f t="shared" si="22"/>
        <v>0</v>
      </c>
      <c r="O45" s="70">
        <f t="shared" si="22"/>
        <v>0</v>
      </c>
      <c r="P45" s="70">
        <f t="shared" si="22"/>
        <v>0</v>
      </c>
      <c r="Q45" s="70">
        <f t="shared" si="22"/>
        <v>0</v>
      </c>
      <c r="R45" s="70">
        <f t="shared" si="22"/>
        <v>0</v>
      </c>
      <c r="S45" s="70">
        <f t="shared" si="22"/>
        <v>0</v>
      </c>
      <c r="T45" s="70">
        <f t="shared" si="22"/>
        <v>0</v>
      </c>
      <c r="U45" s="70">
        <f t="shared" si="22"/>
        <v>0</v>
      </c>
      <c r="V45" s="70">
        <f t="shared" si="22"/>
        <v>0</v>
      </c>
      <c r="W45" s="70">
        <f t="shared" si="22"/>
        <v>0</v>
      </c>
      <c r="X45" s="70">
        <f t="shared" si="22"/>
        <v>0</v>
      </c>
      <c r="Y45" s="70">
        <f t="shared" si="22"/>
        <v>0</v>
      </c>
      <c r="Z45" s="70">
        <f t="shared" si="22"/>
        <v>0</v>
      </c>
      <c r="AA45" s="70">
        <f t="shared" si="22"/>
        <v>0</v>
      </c>
      <c r="AB45" s="70">
        <f t="shared" si="22"/>
        <v>0</v>
      </c>
      <c r="AC45" s="70">
        <f t="shared" si="22"/>
        <v>0</v>
      </c>
      <c r="AD45" s="70">
        <f t="shared" si="22"/>
        <v>0</v>
      </c>
      <c r="AE45" s="70">
        <f t="shared" si="22"/>
        <v>0</v>
      </c>
      <c r="AF45" s="70">
        <f t="shared" si="22"/>
        <v>0</v>
      </c>
    </row>
    <row r="46" spans="1:32" ht="15" customHeight="1" x14ac:dyDescent="0.25">
      <c r="A46" s="218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</row>
    <row r="47" spans="1:32" ht="31.5" customHeight="1" x14ac:dyDescent="0.25">
      <c r="A47" s="218"/>
      <c r="B47" s="314" t="s">
        <v>178</v>
      </c>
      <c r="C47" s="399"/>
      <c r="D47" s="399"/>
      <c r="E47" s="399"/>
      <c r="F47" s="399"/>
      <c r="G47" s="399"/>
      <c r="H47" s="399"/>
      <c r="I47" s="399"/>
      <c r="J47" s="399"/>
      <c r="K47" s="64"/>
      <c r="L47" s="8"/>
    </row>
    <row r="48" spans="1:32" ht="30" x14ac:dyDescent="0.25">
      <c r="A48" s="218"/>
      <c r="B48" s="176" t="s">
        <v>26</v>
      </c>
      <c r="C48" s="65" t="str">
        <f>C6</f>
        <v/>
      </c>
      <c r="D48" s="65" t="str">
        <f t="shared" ref="D48:J48" si="23">D6</f>
        <v/>
      </c>
      <c r="E48" s="65" t="str">
        <f t="shared" si="23"/>
        <v/>
      </c>
      <c r="F48" s="65" t="str">
        <f t="shared" si="23"/>
        <v/>
      </c>
      <c r="G48" s="65" t="str">
        <f t="shared" si="23"/>
        <v/>
      </c>
      <c r="H48" s="65" t="str">
        <f t="shared" si="23"/>
        <v/>
      </c>
      <c r="I48" s="65" t="str">
        <f t="shared" si="23"/>
        <v/>
      </c>
      <c r="J48" s="65" t="str">
        <f t="shared" si="23"/>
        <v/>
      </c>
      <c r="K48" s="72"/>
      <c r="L48" s="8"/>
    </row>
    <row r="49" spans="1:32" ht="30" x14ac:dyDescent="0.25">
      <c r="A49" s="218"/>
      <c r="B49" s="176" t="s">
        <v>179</v>
      </c>
      <c r="C49" s="284"/>
      <c r="D49" s="284"/>
      <c r="E49" s="284"/>
      <c r="F49" s="284"/>
      <c r="G49" s="284"/>
      <c r="H49" s="284"/>
      <c r="I49" s="284"/>
      <c r="J49" s="286"/>
      <c r="K49" s="73"/>
      <c r="L49" s="8"/>
    </row>
    <row r="50" spans="1:32" ht="30" x14ac:dyDescent="0.25">
      <c r="A50" s="218"/>
      <c r="B50" s="176" t="s">
        <v>237</v>
      </c>
      <c r="C50" s="285"/>
      <c r="E50" s="9"/>
      <c r="F50" s="9"/>
      <c r="G50" s="9"/>
      <c r="H50" s="9"/>
      <c r="I50" s="9"/>
      <c r="J50" s="9"/>
      <c r="K50" s="9"/>
      <c r="L50" s="8"/>
    </row>
    <row r="51" spans="1:32" ht="60" x14ac:dyDescent="0.25">
      <c r="A51" s="218"/>
      <c r="B51" s="153" t="s">
        <v>177</v>
      </c>
      <c r="C51" s="24">
        <f>ROUNDUP(IF(D52&gt;0,D52,0),0)</f>
        <v>0</v>
      </c>
      <c r="F51" s="9"/>
      <c r="G51" s="9"/>
      <c r="H51" s="9"/>
      <c r="I51" s="9"/>
      <c r="J51" s="9"/>
      <c r="K51" s="9"/>
      <c r="L51" s="8"/>
    </row>
    <row r="52" spans="1:32" ht="3" customHeight="1" x14ac:dyDescent="0.25">
      <c r="A52" s="218"/>
      <c r="B52" s="351" t="s">
        <v>310</v>
      </c>
      <c r="C52" s="352">
        <f>SUM(C49:K49)*C50</f>
        <v>0</v>
      </c>
      <c r="D52" s="352">
        <f>(IFERROR((1/C50)-SUM(C53:AF53),0))</f>
        <v>0</v>
      </c>
      <c r="E52" s="354" t="e">
        <f>SUM(C49:J49)/$K$18</f>
        <v>#DIV/0!</v>
      </c>
      <c r="F52" s="355"/>
      <c r="G52" s="84"/>
      <c r="H52" s="84"/>
      <c r="I52" s="355"/>
      <c r="J52" s="355"/>
      <c r="K52" s="355"/>
      <c r="L52" s="359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</row>
    <row r="53" spans="1:32" ht="3" customHeight="1" x14ac:dyDescent="0.25">
      <c r="A53" s="218"/>
      <c r="B53" s="357"/>
      <c r="C53" s="358">
        <f>IF(C58&gt;0,1,0)</f>
        <v>0</v>
      </c>
      <c r="D53" s="358">
        <f t="shared" ref="D53:AF53" si="24">IF(D58&gt;0,1,0)</f>
        <v>0</v>
      </c>
      <c r="E53" s="358">
        <f t="shared" si="24"/>
        <v>0</v>
      </c>
      <c r="F53" s="358">
        <f t="shared" si="24"/>
        <v>0</v>
      </c>
      <c r="G53" s="358">
        <f t="shared" si="24"/>
        <v>0</v>
      </c>
      <c r="H53" s="358">
        <f t="shared" si="24"/>
        <v>0</v>
      </c>
      <c r="I53" s="358">
        <f t="shared" si="24"/>
        <v>0</v>
      </c>
      <c r="J53" s="358">
        <f t="shared" si="24"/>
        <v>0</v>
      </c>
      <c r="K53" s="358">
        <f t="shared" si="24"/>
        <v>0</v>
      </c>
      <c r="L53" s="358">
        <f t="shared" si="24"/>
        <v>0</v>
      </c>
      <c r="M53" s="358">
        <f t="shared" si="24"/>
        <v>0</v>
      </c>
      <c r="N53" s="358">
        <f t="shared" si="24"/>
        <v>0</v>
      </c>
      <c r="O53" s="358">
        <f t="shared" si="24"/>
        <v>0</v>
      </c>
      <c r="P53" s="358">
        <f t="shared" si="24"/>
        <v>0</v>
      </c>
      <c r="Q53" s="358">
        <f t="shared" si="24"/>
        <v>0</v>
      </c>
      <c r="R53" s="358">
        <f t="shared" si="24"/>
        <v>0</v>
      </c>
      <c r="S53" s="358">
        <f t="shared" si="24"/>
        <v>0</v>
      </c>
      <c r="T53" s="358">
        <f t="shared" si="24"/>
        <v>0</v>
      </c>
      <c r="U53" s="358">
        <f t="shared" si="24"/>
        <v>0</v>
      </c>
      <c r="V53" s="358">
        <f t="shared" si="24"/>
        <v>0</v>
      </c>
      <c r="W53" s="358">
        <f t="shared" si="24"/>
        <v>0</v>
      </c>
      <c r="X53" s="358">
        <f t="shared" si="24"/>
        <v>0</v>
      </c>
      <c r="Y53" s="358">
        <f t="shared" si="24"/>
        <v>0</v>
      </c>
      <c r="Z53" s="358">
        <f t="shared" si="24"/>
        <v>0</v>
      </c>
      <c r="AA53" s="358">
        <f t="shared" si="24"/>
        <v>0</v>
      </c>
      <c r="AB53" s="358">
        <f t="shared" si="24"/>
        <v>0</v>
      </c>
      <c r="AC53" s="358">
        <f t="shared" si="24"/>
        <v>0</v>
      </c>
      <c r="AD53" s="358">
        <f t="shared" si="24"/>
        <v>0</v>
      </c>
      <c r="AE53" s="358">
        <f t="shared" si="24"/>
        <v>0</v>
      </c>
      <c r="AF53" s="358">
        <f t="shared" si="24"/>
        <v>0</v>
      </c>
    </row>
    <row r="54" spans="1:32" ht="3" customHeight="1" x14ac:dyDescent="0.25">
      <c r="A54" s="218"/>
      <c r="B54" s="357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  <c r="AA54" s="358"/>
      <c r="AB54" s="358"/>
      <c r="AC54" s="358"/>
      <c r="AD54" s="358"/>
      <c r="AE54" s="358"/>
      <c r="AF54" s="358"/>
    </row>
    <row r="55" spans="1:32" ht="30" x14ac:dyDescent="0.25">
      <c r="A55" s="218"/>
      <c r="B55" s="181" t="s">
        <v>30</v>
      </c>
      <c r="C55" s="78">
        <f>Założenia_Predpoklady!C9</f>
        <v>2016</v>
      </c>
      <c r="D55" s="78">
        <f>Założenia_Predpoklady!D9</f>
        <v>2017</v>
      </c>
      <c r="E55" s="78">
        <f>Założenia_Predpoklady!E9</f>
        <v>2018</v>
      </c>
      <c r="F55" s="78">
        <f>Założenia_Predpoklady!F9</f>
        <v>2019</v>
      </c>
      <c r="G55" s="78">
        <f>Założenia_Predpoklady!G9</f>
        <v>2020</v>
      </c>
      <c r="H55" s="78">
        <f>Założenia_Predpoklady!H9</f>
        <v>2021</v>
      </c>
      <c r="I55" s="78">
        <f>Założenia_Predpoklady!I9</f>
        <v>2022</v>
      </c>
      <c r="J55" s="78">
        <f>Założenia_Predpoklady!J9</f>
        <v>2023</v>
      </c>
      <c r="K55" s="78">
        <f>Założenia_Predpoklady!K9</f>
        <v>2024</v>
      </c>
      <c r="L55" s="78">
        <f>Założenia_Predpoklady!L9</f>
        <v>2025</v>
      </c>
      <c r="M55" s="78">
        <f>Założenia_Predpoklady!M9</f>
        <v>2026</v>
      </c>
      <c r="N55" s="78">
        <f>Założenia_Predpoklady!N9</f>
        <v>2027</v>
      </c>
      <c r="O55" s="78">
        <f>Założenia_Predpoklady!O9</f>
        <v>2028</v>
      </c>
      <c r="P55" s="78">
        <f>Założenia_Predpoklady!P9</f>
        <v>2029</v>
      </c>
      <c r="Q55" s="78">
        <f>Założenia_Predpoklady!Q9</f>
        <v>2030</v>
      </c>
      <c r="R55" s="78">
        <f>Założenia_Predpoklady!R9</f>
        <v>2031</v>
      </c>
      <c r="S55" s="78">
        <f>Założenia_Predpoklady!S9</f>
        <v>2032</v>
      </c>
      <c r="T55" s="78">
        <f>Założenia_Predpoklady!T9</f>
        <v>2033</v>
      </c>
      <c r="U55" s="78">
        <f>Założenia_Predpoklady!U9</f>
        <v>2034</v>
      </c>
      <c r="V55" s="78">
        <f>Założenia_Predpoklady!V9</f>
        <v>2035</v>
      </c>
      <c r="W55" s="78">
        <f>Założenia_Predpoklady!W9</f>
        <v>2036</v>
      </c>
      <c r="X55" s="78">
        <f>Założenia_Predpoklady!X9</f>
        <v>2037</v>
      </c>
      <c r="Y55" s="78">
        <f>Założenia_Predpoklady!Y9</f>
        <v>2038</v>
      </c>
      <c r="Z55" s="78">
        <f>Założenia_Predpoklady!Z9</f>
        <v>2039</v>
      </c>
      <c r="AA55" s="78">
        <f>Założenia_Predpoklady!AA9</f>
        <v>2040</v>
      </c>
      <c r="AB55" s="78">
        <f>Założenia_Predpoklady!AB9</f>
        <v>2041</v>
      </c>
      <c r="AC55" s="78">
        <f>Założenia_Predpoklady!AC9</f>
        <v>2042</v>
      </c>
      <c r="AD55" s="78">
        <f>Założenia_Predpoklady!AD9</f>
        <v>2043</v>
      </c>
      <c r="AE55" s="78">
        <f>Założenia_Predpoklady!AE9</f>
        <v>2044</v>
      </c>
      <c r="AF55" s="78">
        <f>Założenia_Predpoklady!AF9</f>
        <v>2045</v>
      </c>
    </row>
    <row r="56" spans="1:32" ht="15" customHeight="1" x14ac:dyDescent="0.25">
      <c r="A56" s="218"/>
      <c r="B56" s="154" t="s">
        <v>6</v>
      </c>
      <c r="C56" s="69">
        <f>C49</f>
        <v>0</v>
      </c>
      <c r="D56" s="69">
        <f t="shared" ref="D56:J56" si="25">D49</f>
        <v>0</v>
      </c>
      <c r="E56" s="69">
        <f t="shared" si="25"/>
        <v>0</v>
      </c>
      <c r="F56" s="69">
        <f t="shared" si="25"/>
        <v>0</v>
      </c>
      <c r="G56" s="69">
        <f t="shared" si="25"/>
        <v>0</v>
      </c>
      <c r="H56" s="69">
        <f t="shared" si="25"/>
        <v>0</v>
      </c>
      <c r="I56" s="69">
        <f t="shared" si="25"/>
        <v>0</v>
      </c>
      <c r="J56" s="69">
        <f t="shared" si="25"/>
        <v>0</v>
      </c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</row>
    <row r="57" spans="1:32" ht="15" customHeight="1" x14ac:dyDescent="0.25">
      <c r="A57" s="218"/>
      <c r="B57" s="154" t="s">
        <v>7</v>
      </c>
      <c r="C57" s="69">
        <v>0</v>
      </c>
      <c r="D57" s="69">
        <f>IF(D55&gt;0,IF(C56&gt;0,C56,C59),0)</f>
        <v>0</v>
      </c>
      <c r="E57" s="69">
        <f t="shared" ref="E57:AF57" si="26">IF(E55&gt;0,IF(D56&gt;0,D56,D59),0)</f>
        <v>0</v>
      </c>
      <c r="F57" s="69">
        <f t="shared" si="26"/>
        <v>0</v>
      </c>
      <c r="G57" s="69">
        <f t="shared" si="26"/>
        <v>0</v>
      </c>
      <c r="H57" s="69">
        <f t="shared" si="26"/>
        <v>0</v>
      </c>
      <c r="I57" s="69">
        <f t="shared" si="26"/>
        <v>0</v>
      </c>
      <c r="J57" s="69">
        <f t="shared" si="26"/>
        <v>0</v>
      </c>
      <c r="K57" s="69">
        <f t="shared" si="26"/>
        <v>0</v>
      </c>
      <c r="L57" s="69">
        <f t="shared" si="26"/>
        <v>0</v>
      </c>
      <c r="M57" s="69">
        <f t="shared" si="26"/>
        <v>0</v>
      </c>
      <c r="N57" s="69">
        <f t="shared" si="26"/>
        <v>0</v>
      </c>
      <c r="O57" s="69">
        <f t="shared" si="26"/>
        <v>0</v>
      </c>
      <c r="P57" s="69">
        <f t="shared" si="26"/>
        <v>0</v>
      </c>
      <c r="Q57" s="69">
        <f t="shared" si="26"/>
        <v>0</v>
      </c>
      <c r="R57" s="69">
        <f t="shared" si="26"/>
        <v>0</v>
      </c>
      <c r="S57" s="69">
        <f t="shared" si="26"/>
        <v>0</v>
      </c>
      <c r="T57" s="69">
        <f t="shared" si="26"/>
        <v>0</v>
      </c>
      <c r="U57" s="69">
        <f t="shared" si="26"/>
        <v>0</v>
      </c>
      <c r="V57" s="69">
        <f t="shared" si="26"/>
        <v>0</v>
      </c>
      <c r="W57" s="69">
        <f t="shared" si="26"/>
        <v>0</v>
      </c>
      <c r="X57" s="69">
        <f t="shared" si="26"/>
        <v>0</v>
      </c>
      <c r="Y57" s="69">
        <f t="shared" si="26"/>
        <v>0</v>
      </c>
      <c r="Z57" s="69">
        <f t="shared" si="26"/>
        <v>0</v>
      </c>
      <c r="AA57" s="69">
        <f t="shared" si="26"/>
        <v>0</v>
      </c>
      <c r="AB57" s="69">
        <f t="shared" si="26"/>
        <v>0</v>
      </c>
      <c r="AC57" s="69">
        <f t="shared" si="26"/>
        <v>0</v>
      </c>
      <c r="AD57" s="69">
        <f t="shared" si="26"/>
        <v>0</v>
      </c>
      <c r="AE57" s="69">
        <f t="shared" si="26"/>
        <v>0</v>
      </c>
      <c r="AF57" s="69">
        <f t="shared" si="26"/>
        <v>0</v>
      </c>
    </row>
    <row r="58" spans="1:32" ht="30" x14ac:dyDescent="0.25">
      <c r="A58" s="218"/>
      <c r="B58" s="182" t="s">
        <v>31</v>
      </c>
      <c r="C58" s="69">
        <v>0</v>
      </c>
      <c r="D58" s="69">
        <f t="shared" ref="D58" si="27">IF(D57&gt;$C$37,$C$37,D57)</f>
        <v>0</v>
      </c>
      <c r="E58" s="69">
        <f>IF(E57&gt;$C$52,$C$52,E57)</f>
        <v>0</v>
      </c>
      <c r="F58" s="69">
        <f t="shared" ref="F58:AF58" si="28">IF(F57&gt;$C$52,$C$52,F57)</f>
        <v>0</v>
      </c>
      <c r="G58" s="69">
        <f t="shared" si="28"/>
        <v>0</v>
      </c>
      <c r="H58" s="69">
        <f t="shared" si="28"/>
        <v>0</v>
      </c>
      <c r="I58" s="69">
        <f t="shared" si="28"/>
        <v>0</v>
      </c>
      <c r="J58" s="69">
        <f t="shared" si="28"/>
        <v>0</v>
      </c>
      <c r="K58" s="69">
        <f t="shared" si="28"/>
        <v>0</v>
      </c>
      <c r="L58" s="69">
        <f t="shared" si="28"/>
        <v>0</v>
      </c>
      <c r="M58" s="69">
        <f t="shared" si="28"/>
        <v>0</v>
      </c>
      <c r="N58" s="69">
        <f t="shared" si="28"/>
        <v>0</v>
      </c>
      <c r="O58" s="69">
        <f t="shared" si="28"/>
        <v>0</v>
      </c>
      <c r="P58" s="69">
        <f t="shared" si="28"/>
        <v>0</v>
      </c>
      <c r="Q58" s="69">
        <f t="shared" si="28"/>
        <v>0</v>
      </c>
      <c r="R58" s="69">
        <f t="shared" si="28"/>
        <v>0</v>
      </c>
      <c r="S58" s="69">
        <f t="shared" si="28"/>
        <v>0</v>
      </c>
      <c r="T58" s="69">
        <f t="shared" si="28"/>
        <v>0</v>
      </c>
      <c r="U58" s="69">
        <f t="shared" si="28"/>
        <v>0</v>
      </c>
      <c r="V58" s="69">
        <f t="shared" si="28"/>
        <v>0</v>
      </c>
      <c r="W58" s="69">
        <f t="shared" si="28"/>
        <v>0</v>
      </c>
      <c r="X58" s="69">
        <f t="shared" si="28"/>
        <v>0</v>
      </c>
      <c r="Y58" s="69">
        <f t="shared" si="28"/>
        <v>0</v>
      </c>
      <c r="Z58" s="69">
        <f t="shared" si="28"/>
        <v>0</v>
      </c>
      <c r="AA58" s="69">
        <f t="shared" si="28"/>
        <v>0</v>
      </c>
      <c r="AB58" s="69">
        <f t="shared" si="28"/>
        <v>0</v>
      </c>
      <c r="AC58" s="69">
        <f t="shared" si="28"/>
        <v>0</v>
      </c>
      <c r="AD58" s="69">
        <f t="shared" si="28"/>
        <v>0</v>
      </c>
      <c r="AE58" s="69">
        <f t="shared" si="28"/>
        <v>0</v>
      </c>
      <c r="AF58" s="69">
        <f t="shared" si="28"/>
        <v>0</v>
      </c>
    </row>
    <row r="59" spans="1:32" ht="30" customHeight="1" x14ac:dyDescent="0.25">
      <c r="A59" s="218"/>
      <c r="B59" s="181" t="s">
        <v>126</v>
      </c>
      <c r="C59" s="69">
        <v>0</v>
      </c>
      <c r="D59" s="69">
        <f t="shared" ref="D59:F59" si="29">D57-D58</f>
        <v>0</v>
      </c>
      <c r="E59" s="69">
        <f t="shared" si="29"/>
        <v>0</v>
      </c>
      <c r="F59" s="69">
        <f t="shared" si="29"/>
        <v>0</v>
      </c>
      <c r="G59" s="69">
        <f>G57-G58</f>
        <v>0</v>
      </c>
      <c r="H59" s="69">
        <f t="shared" ref="H59:AF59" si="30">H57-H58</f>
        <v>0</v>
      </c>
      <c r="I59" s="69">
        <f t="shared" si="30"/>
        <v>0</v>
      </c>
      <c r="J59" s="69">
        <f t="shared" si="30"/>
        <v>0</v>
      </c>
      <c r="K59" s="69">
        <f t="shared" si="30"/>
        <v>0</v>
      </c>
      <c r="L59" s="69">
        <f t="shared" si="30"/>
        <v>0</v>
      </c>
      <c r="M59" s="69">
        <f t="shared" si="30"/>
        <v>0</v>
      </c>
      <c r="N59" s="69">
        <f t="shared" si="30"/>
        <v>0</v>
      </c>
      <c r="O59" s="69">
        <f t="shared" si="30"/>
        <v>0</v>
      </c>
      <c r="P59" s="69">
        <f t="shared" si="30"/>
        <v>0</v>
      </c>
      <c r="Q59" s="69">
        <f t="shared" si="30"/>
        <v>0</v>
      </c>
      <c r="R59" s="69">
        <f t="shared" si="30"/>
        <v>0</v>
      </c>
      <c r="S59" s="69">
        <f t="shared" si="30"/>
        <v>0</v>
      </c>
      <c r="T59" s="69">
        <f t="shared" si="30"/>
        <v>0</v>
      </c>
      <c r="U59" s="69">
        <f t="shared" si="30"/>
        <v>0</v>
      </c>
      <c r="V59" s="69">
        <f t="shared" si="30"/>
        <v>0</v>
      </c>
      <c r="W59" s="69">
        <f t="shared" si="30"/>
        <v>0</v>
      </c>
      <c r="X59" s="69">
        <f t="shared" si="30"/>
        <v>0</v>
      </c>
      <c r="Y59" s="69">
        <f t="shared" si="30"/>
        <v>0</v>
      </c>
      <c r="Z59" s="69">
        <f t="shared" si="30"/>
        <v>0</v>
      </c>
      <c r="AA59" s="69">
        <f t="shared" si="30"/>
        <v>0</v>
      </c>
      <c r="AB59" s="69">
        <f t="shared" si="30"/>
        <v>0</v>
      </c>
      <c r="AC59" s="69">
        <f t="shared" si="30"/>
        <v>0</v>
      </c>
      <c r="AD59" s="69">
        <f t="shared" si="30"/>
        <v>0</v>
      </c>
      <c r="AE59" s="69">
        <f t="shared" si="30"/>
        <v>0</v>
      </c>
      <c r="AF59" s="69">
        <f t="shared" si="30"/>
        <v>0</v>
      </c>
    </row>
    <row r="60" spans="1:32" ht="30" customHeight="1" x14ac:dyDescent="0.25">
      <c r="A60" s="218"/>
      <c r="B60" s="199" t="s">
        <v>123</v>
      </c>
      <c r="C60" s="70">
        <f>IF(D55=0,C59,0)</f>
        <v>0</v>
      </c>
      <c r="D60" s="70">
        <f>IF(E55=0,D59,0)</f>
        <v>0</v>
      </c>
      <c r="E60" s="70">
        <f t="shared" ref="E60:AF60" si="31">IF(F55=0,E59,0)</f>
        <v>0</v>
      </c>
      <c r="F60" s="70">
        <f t="shared" si="31"/>
        <v>0</v>
      </c>
      <c r="G60" s="70">
        <f t="shared" si="31"/>
        <v>0</v>
      </c>
      <c r="H60" s="70">
        <f t="shared" si="31"/>
        <v>0</v>
      </c>
      <c r="I60" s="70">
        <f t="shared" si="31"/>
        <v>0</v>
      </c>
      <c r="J60" s="70">
        <f t="shared" si="31"/>
        <v>0</v>
      </c>
      <c r="K60" s="70">
        <f t="shared" si="31"/>
        <v>0</v>
      </c>
      <c r="L60" s="70">
        <f t="shared" si="31"/>
        <v>0</v>
      </c>
      <c r="M60" s="70">
        <f t="shared" si="31"/>
        <v>0</v>
      </c>
      <c r="N60" s="70">
        <f t="shared" si="31"/>
        <v>0</v>
      </c>
      <c r="O60" s="70">
        <f t="shared" si="31"/>
        <v>0</v>
      </c>
      <c r="P60" s="70">
        <f t="shared" si="31"/>
        <v>0</v>
      </c>
      <c r="Q60" s="70">
        <f t="shared" si="31"/>
        <v>0</v>
      </c>
      <c r="R60" s="70">
        <f t="shared" si="31"/>
        <v>0</v>
      </c>
      <c r="S60" s="70">
        <f t="shared" si="31"/>
        <v>0</v>
      </c>
      <c r="T60" s="70">
        <f t="shared" si="31"/>
        <v>0</v>
      </c>
      <c r="U60" s="70">
        <f t="shared" si="31"/>
        <v>0</v>
      </c>
      <c r="V60" s="70">
        <f t="shared" si="31"/>
        <v>0</v>
      </c>
      <c r="W60" s="70">
        <f t="shared" si="31"/>
        <v>0</v>
      </c>
      <c r="X60" s="70">
        <f t="shared" si="31"/>
        <v>0</v>
      </c>
      <c r="Y60" s="70">
        <f t="shared" si="31"/>
        <v>0</v>
      </c>
      <c r="Z60" s="70">
        <f t="shared" si="31"/>
        <v>0</v>
      </c>
      <c r="AA60" s="70">
        <f t="shared" si="31"/>
        <v>0</v>
      </c>
      <c r="AB60" s="70">
        <f t="shared" si="31"/>
        <v>0</v>
      </c>
      <c r="AC60" s="70">
        <f t="shared" si="31"/>
        <v>0</v>
      </c>
      <c r="AD60" s="70">
        <f t="shared" si="31"/>
        <v>0</v>
      </c>
      <c r="AE60" s="70">
        <f t="shared" si="31"/>
        <v>0</v>
      </c>
      <c r="AF60" s="70">
        <f t="shared" si="31"/>
        <v>0</v>
      </c>
    </row>
    <row r="61" spans="1:32" ht="15" customHeight="1" x14ac:dyDescent="0.25">
      <c r="A61" s="218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</row>
    <row r="62" spans="1:32" ht="30" x14ac:dyDescent="0.25">
      <c r="A62" s="218"/>
      <c r="B62" s="314" t="s">
        <v>180</v>
      </c>
      <c r="C62" s="399"/>
      <c r="D62" s="399"/>
      <c r="E62" s="399"/>
      <c r="F62" s="399"/>
      <c r="G62" s="399"/>
      <c r="H62" s="399"/>
      <c r="I62" s="399"/>
      <c r="J62" s="399"/>
      <c r="K62" s="9"/>
      <c r="L62" s="8"/>
    </row>
    <row r="63" spans="1:32" ht="30" x14ac:dyDescent="0.25">
      <c r="A63" s="218"/>
      <c r="B63" s="153" t="s">
        <v>26</v>
      </c>
      <c r="C63" s="156" t="str">
        <f>C6</f>
        <v/>
      </c>
      <c r="D63" s="156" t="str">
        <f t="shared" ref="D63:J63" si="32">D6</f>
        <v/>
      </c>
      <c r="E63" s="156" t="str">
        <f t="shared" si="32"/>
        <v/>
      </c>
      <c r="F63" s="156" t="str">
        <f t="shared" si="32"/>
        <v/>
      </c>
      <c r="G63" s="156" t="str">
        <f t="shared" si="32"/>
        <v/>
      </c>
      <c r="H63" s="156" t="str">
        <f t="shared" si="32"/>
        <v/>
      </c>
      <c r="I63" s="156" t="str">
        <f t="shared" si="32"/>
        <v/>
      </c>
      <c r="J63" s="156" t="str">
        <f t="shared" si="32"/>
        <v/>
      </c>
      <c r="K63" s="72"/>
      <c r="L63" s="8"/>
    </row>
    <row r="64" spans="1:32" ht="30" customHeight="1" x14ac:dyDescent="0.25">
      <c r="A64" s="218"/>
      <c r="B64" s="157" t="s">
        <v>181</v>
      </c>
      <c r="C64" s="287"/>
      <c r="D64" s="284"/>
      <c r="E64" s="284"/>
      <c r="F64" s="284"/>
      <c r="G64" s="284"/>
      <c r="H64" s="284"/>
      <c r="I64" s="284"/>
      <c r="J64" s="286"/>
      <c r="K64" s="73"/>
      <c r="L64" s="8"/>
    </row>
    <row r="65" spans="1:32" ht="30" x14ac:dyDescent="0.25">
      <c r="A65" s="218"/>
      <c r="B65" s="153" t="s">
        <v>237</v>
      </c>
      <c r="C65" s="285"/>
      <c r="D65" s="9"/>
      <c r="E65" s="9"/>
      <c r="F65" s="9"/>
      <c r="G65" s="9"/>
      <c r="H65" s="9"/>
      <c r="I65" s="9"/>
      <c r="J65" s="9"/>
      <c r="K65" s="9"/>
      <c r="L65" s="8"/>
    </row>
    <row r="66" spans="1:32" ht="60" x14ac:dyDescent="0.25">
      <c r="A66" s="218"/>
      <c r="B66" s="153" t="s">
        <v>177</v>
      </c>
      <c r="C66" s="24">
        <f>ROUNDUP(IF(D67&gt;0,D67,0),0)</f>
        <v>0</v>
      </c>
      <c r="E66" s="9"/>
      <c r="F66" s="9"/>
      <c r="G66" s="9"/>
      <c r="H66" s="9"/>
      <c r="I66" s="9"/>
      <c r="J66" s="9"/>
      <c r="K66" s="9"/>
      <c r="L66" s="8"/>
    </row>
    <row r="67" spans="1:32" ht="3" customHeight="1" x14ac:dyDescent="0.25">
      <c r="A67" s="218"/>
      <c r="B67" s="351" t="s">
        <v>310</v>
      </c>
      <c r="C67" s="352">
        <f>SUM(C64:K64)*C65</f>
        <v>0</v>
      </c>
      <c r="D67" s="352">
        <f>(IFERROR((1/C65)-SUM(C68:AF68),0))</f>
        <v>0</v>
      </c>
      <c r="E67" s="354" t="e">
        <f>SUM(C64:J64)/$K$18</f>
        <v>#DIV/0!</v>
      </c>
      <c r="F67" s="355"/>
      <c r="G67" s="355"/>
      <c r="H67" s="355"/>
      <c r="I67" s="355"/>
      <c r="J67" s="355"/>
      <c r="K67" s="355"/>
      <c r="L67" s="359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</row>
    <row r="68" spans="1:32" ht="3" customHeight="1" x14ac:dyDescent="0.25">
      <c r="A68" s="218"/>
      <c r="B68" s="357"/>
      <c r="C68" s="358">
        <f>IF(C73&gt;0,1,0)</f>
        <v>0</v>
      </c>
      <c r="D68" s="358">
        <f t="shared" ref="D68:AF68" si="33">IF(D73&gt;0,1,0)</f>
        <v>0</v>
      </c>
      <c r="E68" s="358">
        <f t="shared" si="33"/>
        <v>0</v>
      </c>
      <c r="F68" s="358">
        <f t="shared" si="33"/>
        <v>0</v>
      </c>
      <c r="G68" s="358">
        <f t="shared" si="33"/>
        <v>0</v>
      </c>
      <c r="H68" s="358">
        <f t="shared" si="33"/>
        <v>0</v>
      </c>
      <c r="I68" s="358">
        <f t="shared" si="33"/>
        <v>0</v>
      </c>
      <c r="J68" s="358">
        <f t="shared" si="33"/>
        <v>0</v>
      </c>
      <c r="K68" s="358">
        <f t="shared" si="33"/>
        <v>0</v>
      </c>
      <c r="L68" s="358">
        <f t="shared" si="33"/>
        <v>0</v>
      </c>
      <c r="M68" s="358">
        <f t="shared" si="33"/>
        <v>0</v>
      </c>
      <c r="N68" s="358">
        <f t="shared" si="33"/>
        <v>0</v>
      </c>
      <c r="O68" s="358">
        <f t="shared" si="33"/>
        <v>0</v>
      </c>
      <c r="P68" s="358">
        <f t="shared" si="33"/>
        <v>0</v>
      </c>
      <c r="Q68" s="358">
        <f t="shared" si="33"/>
        <v>0</v>
      </c>
      <c r="R68" s="358">
        <f t="shared" si="33"/>
        <v>0</v>
      </c>
      <c r="S68" s="358">
        <f t="shared" si="33"/>
        <v>0</v>
      </c>
      <c r="T68" s="358">
        <f t="shared" si="33"/>
        <v>0</v>
      </c>
      <c r="U68" s="358">
        <f t="shared" si="33"/>
        <v>0</v>
      </c>
      <c r="V68" s="358">
        <f t="shared" si="33"/>
        <v>0</v>
      </c>
      <c r="W68" s="358">
        <f t="shared" si="33"/>
        <v>0</v>
      </c>
      <c r="X68" s="358">
        <f t="shared" si="33"/>
        <v>0</v>
      </c>
      <c r="Y68" s="358">
        <f t="shared" si="33"/>
        <v>0</v>
      </c>
      <c r="Z68" s="358">
        <f t="shared" si="33"/>
        <v>0</v>
      </c>
      <c r="AA68" s="358">
        <f t="shared" si="33"/>
        <v>0</v>
      </c>
      <c r="AB68" s="358">
        <f t="shared" si="33"/>
        <v>0</v>
      </c>
      <c r="AC68" s="358">
        <f t="shared" si="33"/>
        <v>0</v>
      </c>
      <c r="AD68" s="358">
        <f t="shared" si="33"/>
        <v>0</v>
      </c>
      <c r="AE68" s="358">
        <f t="shared" si="33"/>
        <v>0</v>
      </c>
      <c r="AF68" s="358">
        <f t="shared" si="33"/>
        <v>0</v>
      </c>
    </row>
    <row r="69" spans="1:32" ht="3" customHeight="1" x14ac:dyDescent="0.25">
      <c r="A69" s="218"/>
      <c r="B69" s="357"/>
      <c r="C69" s="358"/>
      <c r="D69" s="358"/>
      <c r="E69" s="358"/>
      <c r="F69" s="358"/>
      <c r="G69" s="358"/>
      <c r="H69" s="358"/>
      <c r="I69" s="358"/>
      <c r="J69" s="358"/>
      <c r="K69" s="358"/>
      <c r="L69" s="358"/>
      <c r="M69" s="358"/>
      <c r="N69" s="358"/>
      <c r="O69" s="358"/>
      <c r="P69" s="358"/>
      <c r="Q69" s="358"/>
      <c r="R69" s="358"/>
      <c r="S69" s="358"/>
      <c r="T69" s="358"/>
      <c r="U69" s="358"/>
      <c r="V69" s="358"/>
      <c r="W69" s="358"/>
      <c r="X69" s="358"/>
      <c r="Y69" s="358"/>
      <c r="Z69" s="358"/>
      <c r="AA69" s="358"/>
      <c r="AB69" s="358"/>
      <c r="AC69" s="358"/>
      <c r="AD69" s="358"/>
      <c r="AE69" s="358"/>
      <c r="AF69" s="358"/>
    </row>
    <row r="70" spans="1:32" ht="30" x14ac:dyDescent="0.25">
      <c r="A70" s="218"/>
      <c r="B70" s="183" t="s">
        <v>30</v>
      </c>
      <c r="C70" s="78">
        <f>Założenia_Predpoklady!C9</f>
        <v>2016</v>
      </c>
      <c r="D70" s="78">
        <f>Założenia_Predpoklady!D9</f>
        <v>2017</v>
      </c>
      <c r="E70" s="78">
        <f>Założenia_Predpoklady!E9</f>
        <v>2018</v>
      </c>
      <c r="F70" s="78">
        <f>Założenia_Predpoklady!F9</f>
        <v>2019</v>
      </c>
      <c r="G70" s="78">
        <f>Założenia_Predpoklady!G9</f>
        <v>2020</v>
      </c>
      <c r="H70" s="78">
        <f>Założenia_Predpoklady!H9</f>
        <v>2021</v>
      </c>
      <c r="I70" s="78">
        <f>Założenia_Predpoklady!I9</f>
        <v>2022</v>
      </c>
      <c r="J70" s="78">
        <f>Założenia_Predpoklady!J9</f>
        <v>2023</v>
      </c>
      <c r="K70" s="78">
        <f>Założenia_Predpoklady!K9</f>
        <v>2024</v>
      </c>
      <c r="L70" s="78">
        <f>Założenia_Predpoklady!L9</f>
        <v>2025</v>
      </c>
      <c r="M70" s="78">
        <f>Założenia_Predpoklady!M9</f>
        <v>2026</v>
      </c>
      <c r="N70" s="78">
        <f>Założenia_Predpoklady!N9</f>
        <v>2027</v>
      </c>
      <c r="O70" s="78">
        <f>Założenia_Predpoklady!O9</f>
        <v>2028</v>
      </c>
      <c r="P70" s="78">
        <f>Założenia_Predpoklady!P9</f>
        <v>2029</v>
      </c>
      <c r="Q70" s="78">
        <f>Założenia_Predpoklady!Q9</f>
        <v>2030</v>
      </c>
      <c r="R70" s="78">
        <f>Założenia_Predpoklady!R9</f>
        <v>2031</v>
      </c>
      <c r="S70" s="78">
        <f>Założenia_Predpoklady!S9</f>
        <v>2032</v>
      </c>
      <c r="T70" s="78">
        <f>Założenia_Predpoklady!T9</f>
        <v>2033</v>
      </c>
      <c r="U70" s="78">
        <f>Założenia_Predpoklady!U9</f>
        <v>2034</v>
      </c>
      <c r="V70" s="78">
        <f>Założenia_Predpoklady!V9</f>
        <v>2035</v>
      </c>
      <c r="W70" s="78">
        <f>Założenia_Predpoklady!W9</f>
        <v>2036</v>
      </c>
      <c r="X70" s="78">
        <f>Założenia_Predpoklady!X9</f>
        <v>2037</v>
      </c>
      <c r="Y70" s="78">
        <f>Założenia_Predpoklady!Y9</f>
        <v>2038</v>
      </c>
      <c r="Z70" s="78">
        <f>Założenia_Predpoklady!Z9</f>
        <v>2039</v>
      </c>
      <c r="AA70" s="78">
        <f>Założenia_Predpoklady!AA9</f>
        <v>2040</v>
      </c>
      <c r="AB70" s="78">
        <f>Założenia_Predpoklady!AB9</f>
        <v>2041</v>
      </c>
      <c r="AC70" s="78">
        <f>Założenia_Predpoklady!AC9</f>
        <v>2042</v>
      </c>
      <c r="AD70" s="78">
        <f>Założenia_Predpoklady!AD9</f>
        <v>2043</v>
      </c>
      <c r="AE70" s="78">
        <f>Założenia_Predpoklady!AE9</f>
        <v>2044</v>
      </c>
      <c r="AF70" s="78">
        <f>Założenia_Predpoklady!AF9</f>
        <v>2045</v>
      </c>
    </row>
    <row r="71" spans="1:32" ht="15" customHeight="1" x14ac:dyDescent="0.25">
      <c r="A71" s="218"/>
      <c r="B71" s="155" t="s">
        <v>6</v>
      </c>
      <c r="C71" s="69">
        <f>C64</f>
        <v>0</v>
      </c>
      <c r="D71" s="69">
        <f t="shared" ref="D71:K71" si="34">D64</f>
        <v>0</v>
      </c>
      <c r="E71" s="69">
        <f t="shared" si="34"/>
        <v>0</v>
      </c>
      <c r="F71" s="69">
        <f t="shared" si="34"/>
        <v>0</v>
      </c>
      <c r="G71" s="69">
        <f t="shared" si="34"/>
        <v>0</v>
      </c>
      <c r="H71" s="69">
        <f t="shared" si="34"/>
        <v>0</v>
      </c>
      <c r="I71" s="69">
        <f t="shared" si="34"/>
        <v>0</v>
      </c>
      <c r="J71" s="69">
        <f t="shared" si="34"/>
        <v>0</v>
      </c>
      <c r="K71" s="69">
        <f t="shared" si="34"/>
        <v>0</v>
      </c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</row>
    <row r="72" spans="1:32" ht="15" customHeight="1" x14ac:dyDescent="0.25">
      <c r="A72" s="218"/>
      <c r="B72" s="155" t="s">
        <v>7</v>
      </c>
      <c r="C72" s="69">
        <v>0</v>
      </c>
      <c r="D72" s="69">
        <f>IF(D70&gt;0,IF(C71&gt;0,C71,C74),0)</f>
        <v>0</v>
      </c>
      <c r="E72" s="69">
        <f>IF(E70&gt;0,IF(D71&gt;0,D71,D74),0)</f>
        <v>0</v>
      </c>
      <c r="F72" s="69">
        <f t="shared" ref="F72:AF72" si="35">IF(F70&gt;0,IF(E71&gt;0,E71,E74),0)</f>
        <v>0</v>
      </c>
      <c r="G72" s="69">
        <f t="shared" si="35"/>
        <v>0</v>
      </c>
      <c r="H72" s="69">
        <f t="shared" si="35"/>
        <v>0</v>
      </c>
      <c r="I72" s="69">
        <f t="shared" si="35"/>
        <v>0</v>
      </c>
      <c r="J72" s="69">
        <f t="shared" si="35"/>
        <v>0</v>
      </c>
      <c r="K72" s="69">
        <f t="shared" si="35"/>
        <v>0</v>
      </c>
      <c r="L72" s="69">
        <f t="shared" si="35"/>
        <v>0</v>
      </c>
      <c r="M72" s="69">
        <f t="shared" si="35"/>
        <v>0</v>
      </c>
      <c r="N72" s="69">
        <f t="shared" si="35"/>
        <v>0</v>
      </c>
      <c r="O72" s="69">
        <f t="shared" si="35"/>
        <v>0</v>
      </c>
      <c r="P72" s="69">
        <f t="shared" si="35"/>
        <v>0</v>
      </c>
      <c r="Q72" s="69">
        <f t="shared" si="35"/>
        <v>0</v>
      </c>
      <c r="R72" s="69">
        <f t="shared" si="35"/>
        <v>0</v>
      </c>
      <c r="S72" s="69">
        <f t="shared" si="35"/>
        <v>0</v>
      </c>
      <c r="T72" s="69">
        <f t="shared" si="35"/>
        <v>0</v>
      </c>
      <c r="U72" s="69">
        <f t="shared" si="35"/>
        <v>0</v>
      </c>
      <c r="V72" s="69">
        <f t="shared" si="35"/>
        <v>0</v>
      </c>
      <c r="W72" s="69">
        <f t="shared" si="35"/>
        <v>0</v>
      </c>
      <c r="X72" s="69">
        <f t="shared" si="35"/>
        <v>0</v>
      </c>
      <c r="Y72" s="69">
        <f t="shared" si="35"/>
        <v>0</v>
      </c>
      <c r="Z72" s="69">
        <f t="shared" si="35"/>
        <v>0</v>
      </c>
      <c r="AA72" s="69">
        <f t="shared" si="35"/>
        <v>0</v>
      </c>
      <c r="AB72" s="69">
        <f t="shared" si="35"/>
        <v>0</v>
      </c>
      <c r="AC72" s="69">
        <f t="shared" si="35"/>
        <v>0</v>
      </c>
      <c r="AD72" s="69">
        <f t="shared" si="35"/>
        <v>0</v>
      </c>
      <c r="AE72" s="69">
        <f t="shared" si="35"/>
        <v>0</v>
      </c>
      <c r="AF72" s="69">
        <f t="shared" si="35"/>
        <v>0</v>
      </c>
    </row>
    <row r="73" spans="1:32" ht="30" x14ac:dyDescent="0.25">
      <c r="A73" s="218"/>
      <c r="B73" s="18" t="s">
        <v>31</v>
      </c>
      <c r="C73" s="69">
        <f t="shared" ref="C73:D73" si="36">IF(C72&gt;$C$67,$C$67,C72)</f>
        <v>0</v>
      </c>
      <c r="D73" s="69">
        <f t="shared" si="36"/>
        <v>0</v>
      </c>
      <c r="E73" s="69">
        <f>IF(E72&gt;$C$67,$C$67,E72)</f>
        <v>0</v>
      </c>
      <c r="F73" s="69">
        <f t="shared" ref="F73:AF73" si="37">IF(F72&gt;$C$67,$C$67,F72)</f>
        <v>0</v>
      </c>
      <c r="G73" s="69">
        <f t="shared" si="37"/>
        <v>0</v>
      </c>
      <c r="H73" s="69">
        <f t="shared" si="37"/>
        <v>0</v>
      </c>
      <c r="I73" s="69">
        <f t="shared" si="37"/>
        <v>0</v>
      </c>
      <c r="J73" s="69">
        <f t="shared" si="37"/>
        <v>0</v>
      </c>
      <c r="K73" s="69">
        <f t="shared" si="37"/>
        <v>0</v>
      </c>
      <c r="L73" s="69">
        <f t="shared" si="37"/>
        <v>0</v>
      </c>
      <c r="M73" s="69">
        <f t="shared" si="37"/>
        <v>0</v>
      </c>
      <c r="N73" s="69">
        <f t="shared" si="37"/>
        <v>0</v>
      </c>
      <c r="O73" s="69">
        <f t="shared" si="37"/>
        <v>0</v>
      </c>
      <c r="P73" s="69">
        <f t="shared" si="37"/>
        <v>0</v>
      </c>
      <c r="Q73" s="69">
        <f t="shared" si="37"/>
        <v>0</v>
      </c>
      <c r="R73" s="69">
        <f t="shared" si="37"/>
        <v>0</v>
      </c>
      <c r="S73" s="69">
        <f t="shared" si="37"/>
        <v>0</v>
      </c>
      <c r="T73" s="69">
        <f t="shared" si="37"/>
        <v>0</v>
      </c>
      <c r="U73" s="69">
        <f t="shared" si="37"/>
        <v>0</v>
      </c>
      <c r="V73" s="69">
        <f t="shared" si="37"/>
        <v>0</v>
      </c>
      <c r="W73" s="69">
        <f t="shared" si="37"/>
        <v>0</v>
      </c>
      <c r="X73" s="69">
        <f t="shared" si="37"/>
        <v>0</v>
      </c>
      <c r="Y73" s="69">
        <f t="shared" si="37"/>
        <v>0</v>
      </c>
      <c r="Z73" s="69">
        <f t="shared" si="37"/>
        <v>0</v>
      </c>
      <c r="AA73" s="69">
        <f t="shared" si="37"/>
        <v>0</v>
      </c>
      <c r="AB73" s="69">
        <f t="shared" si="37"/>
        <v>0</v>
      </c>
      <c r="AC73" s="69">
        <f t="shared" si="37"/>
        <v>0</v>
      </c>
      <c r="AD73" s="69">
        <f t="shared" si="37"/>
        <v>0</v>
      </c>
      <c r="AE73" s="69">
        <f t="shared" si="37"/>
        <v>0</v>
      </c>
      <c r="AF73" s="69">
        <f t="shared" si="37"/>
        <v>0</v>
      </c>
    </row>
    <row r="74" spans="1:32" ht="30" customHeight="1" x14ac:dyDescent="0.25">
      <c r="A74" s="218"/>
      <c r="B74" s="181" t="s">
        <v>125</v>
      </c>
      <c r="C74" s="69">
        <v>0</v>
      </c>
      <c r="D74" s="69">
        <f t="shared" ref="D74" si="38">D72-D73</f>
        <v>0</v>
      </c>
      <c r="E74" s="69">
        <f>E72-E73</f>
        <v>0</v>
      </c>
      <c r="F74" s="69">
        <f t="shared" ref="F74" si="39">F72-F73</f>
        <v>0</v>
      </c>
      <c r="G74" s="69">
        <f>G72-G73</f>
        <v>0</v>
      </c>
      <c r="H74" s="69">
        <f t="shared" ref="H74:AF74" si="40">H72-H73</f>
        <v>0</v>
      </c>
      <c r="I74" s="69">
        <f t="shared" si="40"/>
        <v>0</v>
      </c>
      <c r="J74" s="69">
        <f t="shared" si="40"/>
        <v>0</v>
      </c>
      <c r="K74" s="69">
        <f t="shared" si="40"/>
        <v>0</v>
      </c>
      <c r="L74" s="69">
        <f t="shared" si="40"/>
        <v>0</v>
      </c>
      <c r="M74" s="69">
        <f t="shared" si="40"/>
        <v>0</v>
      </c>
      <c r="N74" s="69">
        <f t="shared" si="40"/>
        <v>0</v>
      </c>
      <c r="O74" s="69">
        <f t="shared" si="40"/>
        <v>0</v>
      </c>
      <c r="P74" s="69">
        <f t="shared" si="40"/>
        <v>0</v>
      </c>
      <c r="Q74" s="69">
        <f t="shared" si="40"/>
        <v>0</v>
      </c>
      <c r="R74" s="69">
        <f t="shared" si="40"/>
        <v>0</v>
      </c>
      <c r="S74" s="69">
        <f t="shared" si="40"/>
        <v>0</v>
      </c>
      <c r="T74" s="69">
        <f t="shared" si="40"/>
        <v>0</v>
      </c>
      <c r="U74" s="69">
        <f t="shared" si="40"/>
        <v>0</v>
      </c>
      <c r="V74" s="69">
        <f t="shared" si="40"/>
        <v>0</v>
      </c>
      <c r="W74" s="69">
        <f t="shared" si="40"/>
        <v>0</v>
      </c>
      <c r="X74" s="69">
        <f t="shared" si="40"/>
        <v>0</v>
      </c>
      <c r="Y74" s="69">
        <f t="shared" si="40"/>
        <v>0</v>
      </c>
      <c r="Z74" s="69">
        <f t="shared" si="40"/>
        <v>0</v>
      </c>
      <c r="AA74" s="69">
        <f t="shared" si="40"/>
        <v>0</v>
      </c>
      <c r="AB74" s="69">
        <f t="shared" si="40"/>
        <v>0</v>
      </c>
      <c r="AC74" s="69">
        <f t="shared" si="40"/>
        <v>0</v>
      </c>
      <c r="AD74" s="69">
        <f t="shared" si="40"/>
        <v>0</v>
      </c>
      <c r="AE74" s="69">
        <f t="shared" si="40"/>
        <v>0</v>
      </c>
      <c r="AF74" s="69">
        <f t="shared" si="40"/>
        <v>0</v>
      </c>
    </row>
    <row r="75" spans="1:32" ht="30" customHeight="1" x14ac:dyDescent="0.25">
      <c r="A75" s="218"/>
      <c r="B75" s="199" t="s">
        <v>124</v>
      </c>
      <c r="C75" s="70">
        <f>IF(D70=0,C74,0)</f>
        <v>0</v>
      </c>
      <c r="D75" s="70">
        <f>IF(E70=0,D74,0)</f>
        <v>0</v>
      </c>
      <c r="E75" s="70">
        <f t="shared" ref="E75:AF75" si="41">IF(F70=0,E74,0)</f>
        <v>0</v>
      </c>
      <c r="F75" s="70">
        <f t="shared" si="41"/>
        <v>0</v>
      </c>
      <c r="G75" s="70">
        <f t="shared" si="41"/>
        <v>0</v>
      </c>
      <c r="H75" s="70">
        <f t="shared" si="41"/>
        <v>0</v>
      </c>
      <c r="I75" s="70">
        <f t="shared" si="41"/>
        <v>0</v>
      </c>
      <c r="J75" s="70">
        <f t="shared" si="41"/>
        <v>0</v>
      </c>
      <c r="K75" s="70">
        <f t="shared" si="41"/>
        <v>0</v>
      </c>
      <c r="L75" s="70">
        <f t="shared" si="41"/>
        <v>0</v>
      </c>
      <c r="M75" s="70">
        <f t="shared" si="41"/>
        <v>0</v>
      </c>
      <c r="N75" s="70">
        <f t="shared" si="41"/>
        <v>0</v>
      </c>
      <c r="O75" s="70">
        <f t="shared" si="41"/>
        <v>0</v>
      </c>
      <c r="P75" s="70">
        <f t="shared" si="41"/>
        <v>0</v>
      </c>
      <c r="Q75" s="70">
        <f t="shared" si="41"/>
        <v>0</v>
      </c>
      <c r="R75" s="70">
        <f t="shared" si="41"/>
        <v>0</v>
      </c>
      <c r="S75" s="70">
        <f t="shared" si="41"/>
        <v>0</v>
      </c>
      <c r="T75" s="70">
        <f t="shared" si="41"/>
        <v>0</v>
      </c>
      <c r="U75" s="70">
        <f t="shared" si="41"/>
        <v>0</v>
      </c>
      <c r="V75" s="74">
        <f t="shared" si="41"/>
        <v>0</v>
      </c>
      <c r="W75" s="70">
        <f t="shared" si="41"/>
        <v>0</v>
      </c>
      <c r="X75" s="70">
        <f t="shared" si="41"/>
        <v>0</v>
      </c>
      <c r="Y75" s="70">
        <f t="shared" si="41"/>
        <v>0</v>
      </c>
      <c r="Z75" s="70">
        <f t="shared" si="41"/>
        <v>0</v>
      </c>
      <c r="AA75" s="70">
        <f t="shared" si="41"/>
        <v>0</v>
      </c>
      <c r="AB75" s="70">
        <f t="shared" si="41"/>
        <v>0</v>
      </c>
      <c r="AC75" s="70">
        <f t="shared" si="41"/>
        <v>0</v>
      </c>
      <c r="AD75" s="70">
        <f t="shared" si="41"/>
        <v>0</v>
      </c>
      <c r="AE75" s="70">
        <f t="shared" si="41"/>
        <v>0</v>
      </c>
      <c r="AF75" s="70">
        <f t="shared" si="41"/>
        <v>0</v>
      </c>
    </row>
    <row r="76" spans="1:32" x14ac:dyDescent="0.25">
      <c r="A76" s="218"/>
    </row>
    <row r="77" spans="1:32" ht="30" x14ac:dyDescent="0.25">
      <c r="A77" s="218"/>
      <c r="B77" s="175" t="s">
        <v>174</v>
      </c>
    </row>
    <row r="78" spans="1:32" s="372" customFormat="1" ht="30" customHeight="1" x14ac:dyDescent="0.25">
      <c r="A78" s="218"/>
      <c r="B78" s="389" t="s">
        <v>121</v>
      </c>
      <c r="C78" s="389"/>
      <c r="D78" s="389"/>
      <c r="E78" s="389"/>
      <c r="F78" s="386" t="s">
        <v>182</v>
      </c>
      <c r="G78" s="386"/>
      <c r="H78" s="386"/>
      <c r="I78" s="386"/>
      <c r="J78" s="386"/>
    </row>
    <row r="79" spans="1:32" ht="30" customHeight="1" x14ac:dyDescent="0.25">
      <c r="A79" s="218"/>
      <c r="B79" s="417" t="str">
        <f>IF((SUM(C64:J64)+SUM(C49:J49)+SUM(C34:J34))&gt;K18,"Uwaga! Suma wartości środków trwałych jest większa od wartości całkowitej inwestycji.
Upozornenie! Celková hodnota majetku je vyššia ako celková hodnota tejto investície.","")</f>
        <v/>
      </c>
      <c r="C79" s="417"/>
      <c r="D79" s="417"/>
      <c r="E79" s="417"/>
      <c r="F79" s="417"/>
      <c r="G79" s="252">
        <f>IF(Założenia_Predpoklady!K18="nie",0,((SUM(C64:J64)+SUM(C49:J49)+SUM(C34:J34))-K18))</f>
        <v>0</v>
      </c>
      <c r="H79" s="418">
        <f>IF(G79=0,0,IF((SUM(C64:J64)+SUM(C49:J49)+SUM(C34:J34))&lt;K18,"Uwaga! Suma wartości środków trwałych jest mniejsza od wartości całkowitej inwestycji.
Upozornenie! Celková hodnota majetku je menej ako celková hodnota tejto investície.",""))</f>
        <v>0</v>
      </c>
      <c r="I79" s="418"/>
      <c r="J79" s="418"/>
      <c r="K79" s="418"/>
      <c r="L79" s="418"/>
      <c r="M79" s="418"/>
      <c r="N79" s="418"/>
      <c r="O79" s="418"/>
      <c r="P79" s="418"/>
    </row>
    <row r="80" spans="1:32" ht="15" customHeight="1" x14ac:dyDescent="0.25">
      <c r="A80" s="373"/>
      <c r="B80" s="198"/>
      <c r="C80" s="3"/>
      <c r="D80" s="3"/>
      <c r="E80" s="3"/>
      <c r="F80" s="3"/>
      <c r="G80" s="3"/>
      <c r="H80" s="3"/>
      <c r="I80" s="3"/>
      <c r="J80" s="3"/>
      <c r="K80" s="3"/>
    </row>
    <row r="81" spans="1:32" ht="30" x14ac:dyDescent="0.25">
      <c r="A81" s="218"/>
      <c r="B81" s="176" t="s">
        <v>26</v>
      </c>
      <c r="C81" s="166">
        <f>Założenia_Predpoklady!C9</f>
        <v>2016</v>
      </c>
      <c r="D81" s="166">
        <f>Założenia_Predpoklady!D9</f>
        <v>2017</v>
      </c>
      <c r="E81" s="166">
        <f>Założenia_Predpoklady!E9</f>
        <v>2018</v>
      </c>
      <c r="F81" s="166">
        <f>Założenia_Predpoklady!F9</f>
        <v>2019</v>
      </c>
      <c r="G81" s="166">
        <f>Założenia_Predpoklady!G9</f>
        <v>2020</v>
      </c>
      <c r="H81" s="166">
        <f>Założenia_Predpoklady!H9</f>
        <v>2021</v>
      </c>
      <c r="I81" s="166">
        <f>Założenia_Predpoklady!I9</f>
        <v>2022</v>
      </c>
      <c r="J81" s="166">
        <f>Założenia_Predpoklady!J9</f>
        <v>2023</v>
      </c>
      <c r="K81" s="166">
        <f>Założenia_Predpoklady!K9</f>
        <v>2024</v>
      </c>
      <c r="L81" s="166">
        <f>Założenia_Predpoklady!L9</f>
        <v>2025</v>
      </c>
      <c r="M81" s="166">
        <f>Założenia_Predpoklady!M9</f>
        <v>2026</v>
      </c>
      <c r="N81" s="166">
        <f>Założenia_Predpoklady!N9</f>
        <v>2027</v>
      </c>
      <c r="O81" s="166">
        <f>Założenia_Predpoklady!O9</f>
        <v>2028</v>
      </c>
      <c r="P81" s="166">
        <f>Założenia_Predpoklady!P9</f>
        <v>2029</v>
      </c>
      <c r="Q81" s="166">
        <f>Założenia_Predpoklady!Q9</f>
        <v>2030</v>
      </c>
      <c r="R81" s="166">
        <f>Założenia_Predpoklady!R9</f>
        <v>2031</v>
      </c>
      <c r="S81" s="166">
        <f>Założenia_Predpoklady!S9</f>
        <v>2032</v>
      </c>
      <c r="T81" s="166">
        <f>Założenia_Predpoklady!T9</f>
        <v>2033</v>
      </c>
      <c r="U81" s="166">
        <f>Założenia_Predpoklady!U9</f>
        <v>2034</v>
      </c>
      <c r="V81" s="166">
        <f>Założenia_Predpoklady!V9</f>
        <v>2035</v>
      </c>
      <c r="W81" s="166">
        <f>Założenia_Predpoklady!W9</f>
        <v>2036</v>
      </c>
      <c r="X81" s="166">
        <f>Założenia_Predpoklady!X9</f>
        <v>2037</v>
      </c>
      <c r="Y81" s="166">
        <f>Założenia_Predpoklady!Y9</f>
        <v>2038</v>
      </c>
      <c r="Z81" s="166">
        <f>Założenia_Predpoklady!Z9</f>
        <v>2039</v>
      </c>
      <c r="AA81" s="166">
        <f>Założenia_Predpoklady!AA9</f>
        <v>2040</v>
      </c>
      <c r="AB81" s="166">
        <f>Założenia_Predpoklady!AB9</f>
        <v>2041</v>
      </c>
      <c r="AC81" s="166">
        <f>Założenia_Predpoklady!AC9</f>
        <v>2042</v>
      </c>
      <c r="AD81" s="166">
        <f>Założenia_Predpoklady!AD9</f>
        <v>2043</v>
      </c>
      <c r="AE81" s="166">
        <f>Założenia_Predpoklady!AE9</f>
        <v>2044</v>
      </c>
      <c r="AF81" s="166">
        <f>Założenia_Predpoklady!AF9</f>
        <v>2045</v>
      </c>
    </row>
    <row r="82" spans="1:32" ht="30" x14ac:dyDescent="0.25">
      <c r="A82" s="218"/>
      <c r="B82" s="184" t="s">
        <v>183</v>
      </c>
      <c r="C82" s="75">
        <f t="shared" ref="C82:AF82" si="42">C73+C58+C43</f>
        <v>0</v>
      </c>
      <c r="D82" s="75">
        <f t="shared" si="42"/>
        <v>0</v>
      </c>
      <c r="E82" s="75">
        <f t="shared" si="42"/>
        <v>0</v>
      </c>
      <c r="F82" s="75">
        <f t="shared" si="42"/>
        <v>0</v>
      </c>
      <c r="G82" s="75">
        <f t="shared" si="42"/>
        <v>0</v>
      </c>
      <c r="H82" s="75">
        <f t="shared" si="42"/>
        <v>0</v>
      </c>
      <c r="I82" s="75">
        <f t="shared" si="42"/>
        <v>0</v>
      </c>
      <c r="J82" s="75">
        <f t="shared" si="42"/>
        <v>0</v>
      </c>
      <c r="K82" s="75">
        <f t="shared" si="42"/>
        <v>0</v>
      </c>
      <c r="L82" s="75">
        <f t="shared" si="42"/>
        <v>0</v>
      </c>
      <c r="M82" s="75">
        <f t="shared" si="42"/>
        <v>0</v>
      </c>
      <c r="N82" s="75">
        <f t="shared" si="42"/>
        <v>0</v>
      </c>
      <c r="O82" s="75">
        <f t="shared" si="42"/>
        <v>0</v>
      </c>
      <c r="P82" s="75">
        <f t="shared" si="42"/>
        <v>0</v>
      </c>
      <c r="Q82" s="75">
        <f t="shared" si="42"/>
        <v>0</v>
      </c>
      <c r="R82" s="75">
        <f t="shared" si="42"/>
        <v>0</v>
      </c>
      <c r="S82" s="75">
        <f t="shared" si="42"/>
        <v>0</v>
      </c>
      <c r="T82" s="75">
        <f t="shared" si="42"/>
        <v>0</v>
      </c>
      <c r="U82" s="75">
        <f t="shared" si="42"/>
        <v>0</v>
      </c>
      <c r="V82" s="75">
        <f t="shared" si="42"/>
        <v>0</v>
      </c>
      <c r="W82" s="75">
        <f t="shared" si="42"/>
        <v>0</v>
      </c>
      <c r="X82" s="75">
        <f t="shared" si="42"/>
        <v>0</v>
      </c>
      <c r="Y82" s="75">
        <f t="shared" si="42"/>
        <v>0</v>
      </c>
      <c r="Z82" s="75">
        <f t="shared" si="42"/>
        <v>0</v>
      </c>
      <c r="AA82" s="75">
        <f t="shared" si="42"/>
        <v>0</v>
      </c>
      <c r="AB82" s="75">
        <f t="shared" si="42"/>
        <v>0</v>
      </c>
      <c r="AC82" s="75">
        <f t="shared" si="42"/>
        <v>0</v>
      </c>
      <c r="AD82" s="75">
        <f t="shared" si="42"/>
        <v>0</v>
      </c>
      <c r="AE82" s="75">
        <f t="shared" si="42"/>
        <v>0</v>
      </c>
      <c r="AF82" s="75">
        <f t="shared" si="42"/>
        <v>0</v>
      </c>
    </row>
    <row r="83" spans="1:32" ht="30" x14ac:dyDescent="0.25">
      <c r="A83" s="218"/>
      <c r="B83" s="184" t="s">
        <v>32</v>
      </c>
      <c r="C83" s="75">
        <f t="shared" ref="C83:AF83" si="43">C75+C60+C45</f>
        <v>0</v>
      </c>
      <c r="D83" s="75">
        <f t="shared" si="43"/>
        <v>0</v>
      </c>
      <c r="E83" s="75">
        <f t="shared" si="43"/>
        <v>0</v>
      </c>
      <c r="F83" s="75">
        <f t="shared" si="43"/>
        <v>0</v>
      </c>
      <c r="G83" s="75">
        <f t="shared" si="43"/>
        <v>0</v>
      </c>
      <c r="H83" s="75">
        <f t="shared" si="43"/>
        <v>0</v>
      </c>
      <c r="I83" s="75">
        <f t="shared" si="43"/>
        <v>0</v>
      </c>
      <c r="J83" s="75">
        <f t="shared" si="43"/>
        <v>0</v>
      </c>
      <c r="K83" s="75">
        <f t="shared" si="43"/>
        <v>0</v>
      </c>
      <c r="L83" s="75">
        <f t="shared" si="43"/>
        <v>0</v>
      </c>
      <c r="M83" s="75">
        <f t="shared" si="43"/>
        <v>0</v>
      </c>
      <c r="N83" s="75">
        <f t="shared" si="43"/>
        <v>0</v>
      </c>
      <c r="O83" s="75">
        <f t="shared" si="43"/>
        <v>0</v>
      </c>
      <c r="P83" s="75">
        <f t="shared" si="43"/>
        <v>0</v>
      </c>
      <c r="Q83" s="75">
        <f t="shared" si="43"/>
        <v>0</v>
      </c>
      <c r="R83" s="75">
        <f t="shared" si="43"/>
        <v>0</v>
      </c>
      <c r="S83" s="75">
        <f t="shared" si="43"/>
        <v>0</v>
      </c>
      <c r="T83" s="75">
        <f t="shared" si="43"/>
        <v>0</v>
      </c>
      <c r="U83" s="75">
        <f t="shared" si="43"/>
        <v>0</v>
      </c>
      <c r="V83" s="75">
        <f t="shared" si="43"/>
        <v>0</v>
      </c>
      <c r="W83" s="75">
        <f t="shared" si="43"/>
        <v>0</v>
      </c>
      <c r="X83" s="75">
        <f t="shared" si="43"/>
        <v>0</v>
      </c>
      <c r="Y83" s="75">
        <f t="shared" si="43"/>
        <v>0</v>
      </c>
      <c r="Z83" s="75">
        <f t="shared" si="43"/>
        <v>0</v>
      </c>
      <c r="AA83" s="75">
        <f t="shared" si="43"/>
        <v>0</v>
      </c>
      <c r="AB83" s="75">
        <f t="shared" si="43"/>
        <v>0</v>
      </c>
      <c r="AC83" s="75">
        <f t="shared" si="43"/>
        <v>0</v>
      </c>
      <c r="AD83" s="75">
        <f t="shared" si="43"/>
        <v>0</v>
      </c>
      <c r="AE83" s="75">
        <f t="shared" si="43"/>
        <v>0</v>
      </c>
      <c r="AF83" s="75">
        <f t="shared" si="43"/>
        <v>0</v>
      </c>
    </row>
    <row r="84" spans="1:32" ht="15" customHeight="1" x14ac:dyDescent="0.25">
      <c r="A84" s="236"/>
      <c r="B84" s="9"/>
      <c r="C84" s="9"/>
      <c r="D84" s="58"/>
      <c r="E84" s="9"/>
      <c r="F84" s="9"/>
      <c r="G84" s="9"/>
      <c r="H84" s="9"/>
      <c r="I84" s="9"/>
      <c r="J84" s="9"/>
      <c r="K84" s="9"/>
      <c r="L84" s="8"/>
    </row>
    <row r="85" spans="1:32" ht="30" x14ac:dyDescent="0.25">
      <c r="A85" s="236"/>
      <c r="B85" s="176" t="s">
        <v>26</v>
      </c>
      <c r="C85" s="65">
        <f>Założenia_Predpoklady!C9</f>
        <v>2016</v>
      </c>
      <c r="D85" s="65">
        <f>Założenia_Predpoklady!D9</f>
        <v>2017</v>
      </c>
      <c r="E85" s="65">
        <f>Założenia_Predpoklady!E9</f>
        <v>2018</v>
      </c>
      <c r="F85" s="65">
        <f>Założenia_Predpoklady!F9</f>
        <v>2019</v>
      </c>
      <c r="G85" s="65">
        <f>Założenia_Predpoklady!G9</f>
        <v>2020</v>
      </c>
      <c r="H85" s="65">
        <f>Założenia_Predpoklady!H9</f>
        <v>2021</v>
      </c>
      <c r="I85" s="65">
        <f>Założenia_Predpoklady!I9</f>
        <v>2022</v>
      </c>
      <c r="J85" s="65">
        <f>Założenia_Predpoklady!J9</f>
        <v>2023</v>
      </c>
      <c r="K85" s="65">
        <f>Założenia_Predpoklady!K9</f>
        <v>2024</v>
      </c>
      <c r="L85" s="65">
        <f>Założenia_Predpoklady!L9</f>
        <v>2025</v>
      </c>
      <c r="M85" s="65">
        <f>Założenia_Predpoklady!M9</f>
        <v>2026</v>
      </c>
      <c r="N85" s="65">
        <f>Założenia_Predpoklady!N9</f>
        <v>2027</v>
      </c>
      <c r="O85" s="65">
        <f>Założenia_Predpoklady!O9</f>
        <v>2028</v>
      </c>
      <c r="P85" s="65">
        <f>Założenia_Predpoklady!P9</f>
        <v>2029</v>
      </c>
      <c r="Q85" s="65">
        <f>Założenia_Predpoklady!Q9</f>
        <v>2030</v>
      </c>
      <c r="R85" s="65">
        <f>Założenia_Predpoklady!R9</f>
        <v>2031</v>
      </c>
      <c r="S85" s="65">
        <f>Założenia_Predpoklady!S9</f>
        <v>2032</v>
      </c>
      <c r="T85" s="65">
        <f>Założenia_Predpoklady!T9</f>
        <v>2033</v>
      </c>
      <c r="U85" s="65">
        <f>Założenia_Predpoklady!U9</f>
        <v>2034</v>
      </c>
      <c r="V85" s="65">
        <f>Założenia_Predpoklady!V9</f>
        <v>2035</v>
      </c>
      <c r="W85" s="65">
        <f>Założenia_Predpoklady!W9</f>
        <v>2036</v>
      </c>
      <c r="X85" s="65">
        <f>Założenia_Predpoklady!X9</f>
        <v>2037</v>
      </c>
      <c r="Y85" s="65">
        <f>Założenia_Predpoklady!Y9</f>
        <v>2038</v>
      </c>
      <c r="Z85" s="65">
        <f>Założenia_Predpoklady!Z9</f>
        <v>2039</v>
      </c>
      <c r="AA85" s="65">
        <f>Założenia_Predpoklady!AA9</f>
        <v>2040</v>
      </c>
      <c r="AB85" s="65">
        <f>Założenia_Predpoklady!AB9</f>
        <v>2041</v>
      </c>
      <c r="AC85" s="65">
        <f>Założenia_Predpoklady!AC9</f>
        <v>2042</v>
      </c>
      <c r="AD85" s="65">
        <f>Założenia_Predpoklady!AD9</f>
        <v>2043</v>
      </c>
      <c r="AE85" s="65">
        <f>Założenia_Predpoklady!AE9</f>
        <v>2044</v>
      </c>
      <c r="AF85" s="65">
        <f>Założenia_Predpoklady!AF9</f>
        <v>2045</v>
      </c>
    </row>
    <row r="86" spans="1:32" ht="60" x14ac:dyDescent="0.25">
      <c r="A86" s="218"/>
      <c r="B86" s="153" t="s">
        <v>177</v>
      </c>
      <c r="C86" s="263">
        <f>IFERROR(ROUND((C36*E37)+(C51*E52)+(C66*E67),0),0)</f>
        <v>0</v>
      </c>
      <c r="D86" s="58"/>
      <c r="E86" s="63"/>
      <c r="F86" s="9"/>
      <c r="G86" s="9"/>
      <c r="H86" s="9"/>
      <c r="I86" s="9"/>
      <c r="J86" s="9"/>
      <c r="K86" s="9"/>
      <c r="L86" s="8"/>
    </row>
    <row r="87" spans="1:32" ht="30" x14ac:dyDescent="0.25">
      <c r="A87" s="218"/>
      <c r="B87" s="153" t="s">
        <v>235</v>
      </c>
      <c r="C87" s="103">
        <f t="shared" ref="C87:AF87" si="44">$C$86*C91</f>
        <v>0</v>
      </c>
      <c r="D87" s="54">
        <f t="shared" si="44"/>
        <v>0</v>
      </c>
      <c r="E87" s="54">
        <f t="shared" si="44"/>
        <v>0</v>
      </c>
      <c r="F87" s="54">
        <f t="shared" si="44"/>
        <v>0</v>
      </c>
      <c r="G87" s="54">
        <f t="shared" si="44"/>
        <v>0</v>
      </c>
      <c r="H87" s="54">
        <f t="shared" si="44"/>
        <v>0</v>
      </c>
      <c r="I87" s="54">
        <f t="shared" si="44"/>
        <v>0</v>
      </c>
      <c r="J87" s="54">
        <f t="shared" si="44"/>
        <v>0</v>
      </c>
      <c r="K87" s="54">
        <f t="shared" si="44"/>
        <v>0</v>
      </c>
      <c r="L87" s="54">
        <f t="shared" si="44"/>
        <v>0</v>
      </c>
      <c r="M87" s="54">
        <f t="shared" si="44"/>
        <v>0</v>
      </c>
      <c r="N87" s="54">
        <f t="shared" si="44"/>
        <v>0</v>
      </c>
      <c r="O87" s="54">
        <f t="shared" si="44"/>
        <v>0</v>
      </c>
      <c r="P87" s="54">
        <f t="shared" si="44"/>
        <v>0</v>
      </c>
      <c r="Q87" s="54">
        <f t="shared" si="44"/>
        <v>0</v>
      </c>
      <c r="R87" s="54">
        <f t="shared" si="44"/>
        <v>0</v>
      </c>
      <c r="S87" s="54">
        <f t="shared" si="44"/>
        <v>0</v>
      </c>
      <c r="T87" s="54">
        <f t="shared" si="44"/>
        <v>0</v>
      </c>
      <c r="U87" s="54">
        <f t="shared" si="44"/>
        <v>0</v>
      </c>
      <c r="V87" s="54">
        <f t="shared" si="44"/>
        <v>0</v>
      </c>
      <c r="W87" s="54">
        <f t="shared" si="44"/>
        <v>0</v>
      </c>
      <c r="X87" s="54">
        <f t="shared" si="44"/>
        <v>0</v>
      </c>
      <c r="Y87" s="54">
        <f t="shared" si="44"/>
        <v>0</v>
      </c>
      <c r="Z87" s="54">
        <f t="shared" si="44"/>
        <v>0</v>
      </c>
      <c r="AA87" s="54">
        <f t="shared" si="44"/>
        <v>0</v>
      </c>
      <c r="AB87" s="54">
        <f t="shared" si="44"/>
        <v>0</v>
      </c>
      <c r="AC87" s="54">
        <f t="shared" si="44"/>
        <v>0</v>
      </c>
      <c r="AD87" s="54">
        <f t="shared" si="44"/>
        <v>0</v>
      </c>
      <c r="AE87" s="54">
        <f t="shared" si="44"/>
        <v>0</v>
      </c>
      <c r="AF87" s="54">
        <f t="shared" si="44"/>
        <v>0</v>
      </c>
    </row>
    <row r="88" spans="1:32" ht="30" x14ac:dyDescent="0.25">
      <c r="A88" s="218"/>
      <c r="B88" s="100" t="s">
        <v>33</v>
      </c>
      <c r="C88" s="249">
        <f>SUM(C87:AF87)</f>
        <v>0</v>
      </c>
      <c r="D88" s="58"/>
      <c r="E88" s="9"/>
      <c r="F88" s="9"/>
      <c r="G88" s="9"/>
      <c r="H88" s="9"/>
      <c r="I88" s="9"/>
      <c r="J88" s="9"/>
      <c r="K88" s="9"/>
      <c r="L88" s="8"/>
    </row>
    <row r="89" spans="1:32" ht="2.1" customHeight="1" x14ac:dyDescent="0.25">
      <c r="A89" s="218"/>
      <c r="B89" s="288" t="s">
        <v>279</v>
      </c>
      <c r="C89" s="289">
        <f>IF(Założenia_Predpoklady!D9=0,'Wyniki_Výsledky '!C24,0)</f>
        <v>0</v>
      </c>
      <c r="D89" s="289">
        <f>IF(Założenia_Predpoklady!E9=0,'Wyniki_Výsledky '!D24,0)</f>
        <v>0</v>
      </c>
      <c r="E89" s="289">
        <f>IF(Założenia_Predpoklady!F9=0,'Wyniki_Výsledky '!E24,0)</f>
        <v>0</v>
      </c>
      <c r="F89" s="289">
        <f>IF(Założenia_Predpoklady!G9=0,'Wyniki_Výsledky '!F24,0)</f>
        <v>0</v>
      </c>
      <c r="G89" s="289">
        <f>IF(Założenia_Predpoklady!H9=0,'Wyniki_Výsledky '!G24,0)</f>
        <v>0</v>
      </c>
      <c r="H89" s="289">
        <f>IF(Założenia_Predpoklady!I9=0,'Wyniki_Výsledky '!H24,0)</f>
        <v>0</v>
      </c>
      <c r="I89" s="289">
        <f>IF(Założenia_Predpoklady!J9=0,'Wyniki_Výsledky '!I24,0)</f>
        <v>0</v>
      </c>
      <c r="J89" s="289">
        <f>IF(Założenia_Predpoklady!K9=0,'Wyniki_Výsledky '!J24,0)</f>
        <v>0</v>
      </c>
      <c r="K89" s="289">
        <f>IF(Założenia_Predpoklady!L9=0,'Wyniki_Výsledky '!K24,0)</f>
        <v>0</v>
      </c>
      <c r="L89" s="289">
        <f>IF(Założenia_Predpoklady!M9=0,'Wyniki_Výsledky '!L24,0)</f>
        <v>0</v>
      </c>
      <c r="M89" s="289">
        <f>IF(Założenia_Predpoklady!N9=0,'Wyniki_Výsledky '!M24,0)</f>
        <v>0</v>
      </c>
      <c r="N89" s="289">
        <f>IF(Założenia_Predpoklady!O9=0,'Wyniki_Výsledky '!N24,0)</f>
        <v>0</v>
      </c>
      <c r="O89" s="289">
        <f>IF(Założenia_Predpoklady!P9=0,'Wyniki_Výsledky '!O24,0)</f>
        <v>0</v>
      </c>
      <c r="P89" s="289">
        <f>IF(Założenia_Predpoklady!Q9=0,'Wyniki_Výsledky '!P24,0)</f>
        <v>0</v>
      </c>
      <c r="Q89" s="289">
        <f>IF(Założenia_Predpoklady!R9=0,'Wyniki_Výsledky '!Q24,0)</f>
        <v>0</v>
      </c>
      <c r="R89" s="289">
        <f>IF(Założenia_Predpoklady!S9=0,'Wyniki_Výsledky '!R24,0)</f>
        <v>0</v>
      </c>
      <c r="S89" s="289">
        <f>IF(Założenia_Predpoklady!T9=0,'Wyniki_Výsledky '!S24,0)</f>
        <v>0</v>
      </c>
      <c r="T89" s="289">
        <f>IF(Założenia_Predpoklady!U9=0,'Wyniki_Výsledky '!T24,0)</f>
        <v>0</v>
      </c>
      <c r="U89" s="289">
        <f>IF(Założenia_Predpoklady!V9=0,'Wyniki_Výsledky '!U24,0)</f>
        <v>0</v>
      </c>
      <c r="V89" s="289">
        <f>IF(Założenia_Predpoklady!W9=0,'Wyniki_Výsledky '!V24,0)</f>
        <v>0</v>
      </c>
      <c r="W89" s="289">
        <f>IF(Założenia_Predpoklady!X9=0,'Wyniki_Výsledky '!W24,0)</f>
        <v>0</v>
      </c>
      <c r="X89" s="289">
        <f>IF(Założenia_Predpoklady!Y9=0,'Wyniki_Výsledky '!X24,0)</f>
        <v>0</v>
      </c>
      <c r="Y89" s="289">
        <f>IF(Założenia_Predpoklady!Z9=0,'Wyniki_Výsledky '!Y24,0)</f>
        <v>0</v>
      </c>
      <c r="Z89" s="289">
        <f>IF(Założenia_Predpoklady!AA9=0,'Wyniki_Výsledky '!Z24,0)</f>
        <v>0</v>
      </c>
      <c r="AA89" s="289">
        <f>IF(Założenia_Predpoklady!AB9=0,'Wyniki_Výsledky '!AA24,0)</f>
        <v>0</v>
      </c>
      <c r="AB89" s="289">
        <f>IF(Założenia_Predpoklady!AC9=0,'Wyniki_Výsledky '!AB24,0)</f>
        <v>0</v>
      </c>
      <c r="AC89" s="289">
        <f>IF(Założenia_Predpoklady!AD9=0,'Wyniki_Výsledky '!AC24,0)</f>
        <v>0</v>
      </c>
      <c r="AD89" s="289">
        <f>IF(Założenia_Predpoklady!AE9=0,'Wyniki_Výsledky '!AD24,0)</f>
        <v>0</v>
      </c>
      <c r="AE89" s="289">
        <f>IF(Założenia_Predpoklady!AF9=0,'Wyniki_Výsledky '!AE24,0)</f>
        <v>0</v>
      </c>
      <c r="AF89" s="289">
        <f>IF(Założenia_Predpoklady!AG9=0,'Wyniki_Výsledky '!AF24,0)</f>
        <v>0</v>
      </c>
    </row>
    <row r="90" spans="1:32" ht="2.1" customHeight="1" x14ac:dyDescent="0.25">
      <c r="A90" s="218"/>
      <c r="B90" s="290"/>
      <c r="C90" s="289">
        <f>IF(Założenia_Predpoklady!D9=0,'Wyniki_Výsledky '!C26,0)</f>
        <v>0</v>
      </c>
      <c r="D90" s="289">
        <f>IF(Założenia_Predpoklady!E9=0,'Wyniki_Výsledky '!D26,0)</f>
        <v>0</v>
      </c>
      <c r="E90" s="289">
        <f>IF(Założenia_Predpoklady!F9=0,'Wyniki_Výsledky '!E26,0)</f>
        <v>0</v>
      </c>
      <c r="F90" s="289">
        <f>IF(Założenia_Predpoklady!G9=0,'Wyniki_Výsledky '!F26,0)</f>
        <v>0</v>
      </c>
      <c r="G90" s="289">
        <f>IF(Założenia_Predpoklady!H9=0,'Wyniki_Výsledky '!G26,0)</f>
        <v>0</v>
      </c>
      <c r="H90" s="289">
        <f>IF(Założenia_Predpoklady!I9=0,'Wyniki_Výsledky '!H26,0)</f>
        <v>0</v>
      </c>
      <c r="I90" s="289">
        <f>IF(Założenia_Predpoklady!J9=0,'Wyniki_Výsledky '!I26,0)</f>
        <v>0</v>
      </c>
      <c r="J90" s="289">
        <f>IF(Założenia_Predpoklady!K9=0,'Wyniki_Výsledky '!J26,0)</f>
        <v>0</v>
      </c>
      <c r="K90" s="289">
        <f>IF(Założenia_Predpoklady!L9=0,'Wyniki_Výsledky '!K26,0)</f>
        <v>0</v>
      </c>
      <c r="L90" s="289">
        <f>IF(Założenia_Predpoklady!M9=0,'Wyniki_Výsledky '!L26,0)</f>
        <v>0</v>
      </c>
      <c r="M90" s="289">
        <f>IF(Założenia_Predpoklady!N9=0,'Wyniki_Výsledky '!M26,0)</f>
        <v>0</v>
      </c>
      <c r="N90" s="289">
        <f>IF(Założenia_Predpoklady!O9=0,'Wyniki_Výsledky '!N26,0)</f>
        <v>0</v>
      </c>
      <c r="O90" s="289">
        <f>IF(Założenia_Predpoklady!P9=0,'Wyniki_Výsledky '!O26,0)</f>
        <v>0</v>
      </c>
      <c r="P90" s="289">
        <f>IF(Założenia_Predpoklady!Q9=0,'Wyniki_Výsledky '!P26,0)</f>
        <v>0</v>
      </c>
      <c r="Q90" s="289">
        <f>IF(Założenia_Predpoklady!R9=0,'Wyniki_Výsledky '!Q26,0)</f>
        <v>0</v>
      </c>
      <c r="R90" s="289">
        <f>IF(Założenia_Predpoklady!S9=0,'Wyniki_Výsledky '!R26,0)</f>
        <v>0</v>
      </c>
      <c r="S90" s="289">
        <f>IF(Założenia_Predpoklady!T9=0,'Wyniki_Výsledky '!S26,0)</f>
        <v>0</v>
      </c>
      <c r="T90" s="289">
        <f>IF(Założenia_Predpoklady!U9=0,'Wyniki_Výsledky '!T26,0)</f>
        <v>0</v>
      </c>
      <c r="U90" s="289">
        <f>IF(Założenia_Predpoklady!V9=0,'Wyniki_Výsledky '!U26,0)</f>
        <v>0</v>
      </c>
      <c r="V90" s="289">
        <f>IF(Założenia_Predpoklady!W9=0,'Wyniki_Výsledky '!V26,0)</f>
        <v>0</v>
      </c>
      <c r="W90" s="289">
        <f>IF(Założenia_Predpoklady!X9=0,'Wyniki_Výsledky '!W26,0)</f>
        <v>0</v>
      </c>
      <c r="X90" s="289">
        <f>IF(Założenia_Predpoklady!Y9=0,'Wyniki_Výsledky '!X26,0)</f>
        <v>0</v>
      </c>
      <c r="Y90" s="289">
        <f>IF(Założenia_Predpoklady!Z9=0,'Wyniki_Výsledky '!Y26,0)</f>
        <v>0</v>
      </c>
      <c r="Z90" s="289">
        <f>IF(Założenia_Predpoklady!AA9=0,'Wyniki_Výsledky '!Z26,0)</f>
        <v>0</v>
      </c>
      <c r="AA90" s="289">
        <f>IF(Założenia_Predpoklady!AB9=0,'Wyniki_Výsledky '!AA26,0)</f>
        <v>0</v>
      </c>
      <c r="AB90" s="289">
        <f>IF(Założenia_Predpoklady!AC9=0,'Wyniki_Výsledky '!AB26,0)</f>
        <v>0</v>
      </c>
      <c r="AC90" s="289">
        <f>IF(Założenia_Predpoklady!AD9=0,'Wyniki_Výsledky '!AC26,0)</f>
        <v>0</v>
      </c>
      <c r="AD90" s="289">
        <f>IF(Założenia_Predpoklady!AE9=0,'Wyniki_Výsledky '!AD26,0)</f>
        <v>0</v>
      </c>
      <c r="AE90" s="289">
        <f>IF(Założenia_Predpoklady!AF9=0,'Wyniki_Výsledky '!AE26,0)</f>
        <v>0</v>
      </c>
      <c r="AF90" s="289">
        <f>IF(Założenia_Predpoklady!AG9=0,'Wyniki_Výsledky '!AF26,0)</f>
        <v>0</v>
      </c>
    </row>
    <row r="91" spans="1:32" ht="2.1" customHeight="1" x14ac:dyDescent="0.25">
      <c r="A91" s="218"/>
      <c r="B91" s="291"/>
      <c r="C91" s="289">
        <f>IF(C89-C90&gt;0,C89-C90,0)</f>
        <v>0</v>
      </c>
      <c r="D91" s="289">
        <f t="shared" ref="D91:AF91" si="45">IF(D89-D90&gt;0,D89-D90,0)</f>
        <v>0</v>
      </c>
      <c r="E91" s="289">
        <f t="shared" si="45"/>
        <v>0</v>
      </c>
      <c r="F91" s="289">
        <f t="shared" si="45"/>
        <v>0</v>
      </c>
      <c r="G91" s="289">
        <f t="shared" si="45"/>
        <v>0</v>
      </c>
      <c r="H91" s="289">
        <f t="shared" si="45"/>
        <v>0</v>
      </c>
      <c r="I91" s="289">
        <f t="shared" si="45"/>
        <v>0</v>
      </c>
      <c r="J91" s="289">
        <f t="shared" si="45"/>
        <v>0</v>
      </c>
      <c r="K91" s="289">
        <f t="shared" si="45"/>
        <v>0</v>
      </c>
      <c r="L91" s="289">
        <f t="shared" si="45"/>
        <v>0</v>
      </c>
      <c r="M91" s="289">
        <f t="shared" si="45"/>
        <v>0</v>
      </c>
      <c r="N91" s="289">
        <f t="shared" si="45"/>
        <v>0</v>
      </c>
      <c r="O91" s="289">
        <f t="shared" si="45"/>
        <v>0</v>
      </c>
      <c r="P91" s="289">
        <f t="shared" si="45"/>
        <v>0</v>
      </c>
      <c r="Q91" s="289">
        <f t="shared" si="45"/>
        <v>0</v>
      </c>
      <c r="R91" s="289">
        <f t="shared" si="45"/>
        <v>0</v>
      </c>
      <c r="S91" s="289">
        <f t="shared" si="45"/>
        <v>0</v>
      </c>
      <c r="T91" s="289">
        <f t="shared" si="45"/>
        <v>0</v>
      </c>
      <c r="U91" s="289">
        <f t="shared" si="45"/>
        <v>0</v>
      </c>
      <c r="V91" s="289">
        <f t="shared" si="45"/>
        <v>0</v>
      </c>
      <c r="W91" s="289">
        <f t="shared" si="45"/>
        <v>0</v>
      </c>
      <c r="X91" s="289">
        <f t="shared" si="45"/>
        <v>0</v>
      </c>
      <c r="Y91" s="289">
        <f t="shared" si="45"/>
        <v>0</v>
      </c>
      <c r="Z91" s="289">
        <f t="shared" si="45"/>
        <v>0</v>
      </c>
      <c r="AA91" s="289">
        <f t="shared" si="45"/>
        <v>0</v>
      </c>
      <c r="AB91" s="289">
        <f t="shared" si="45"/>
        <v>0</v>
      </c>
      <c r="AC91" s="289">
        <f t="shared" si="45"/>
        <v>0</v>
      </c>
      <c r="AD91" s="289">
        <f t="shared" si="45"/>
        <v>0</v>
      </c>
      <c r="AE91" s="289">
        <f t="shared" si="45"/>
        <v>0</v>
      </c>
      <c r="AF91" s="289">
        <f t="shared" si="45"/>
        <v>0</v>
      </c>
    </row>
    <row r="92" spans="1:32" x14ac:dyDescent="0.25">
      <c r="A92" s="218"/>
      <c r="C92" s="3"/>
      <c r="D92" s="3"/>
      <c r="E92" s="3"/>
      <c r="F92" s="3"/>
      <c r="G92" s="3"/>
      <c r="H92" s="3"/>
      <c r="I92" s="3"/>
      <c r="J92" s="3"/>
      <c r="K92" s="3"/>
    </row>
    <row r="93" spans="1:32" ht="30" customHeight="1" x14ac:dyDescent="0.25">
      <c r="A93" s="218"/>
      <c r="B93" s="175" t="s">
        <v>34</v>
      </c>
      <c r="C93" s="385" t="str">
        <f>IF(Założenia_Predpoklady!$O$18=0,"Inwestycja nie generuje przychodów - nie wypełniaj punktu dot. przychodów.
Investícia negeneruje príjmy - opustiť bod o stanovenie príjmov.","")</f>
        <v>Inwestycja nie generuje przychodów - nie wypełniaj punktu dot. przychodów.
Investícia negeneruje príjmy - opustiť bod o stanovenie príjmov.</v>
      </c>
      <c r="D93" s="385"/>
      <c r="E93" s="385"/>
      <c r="F93" s="385"/>
      <c r="G93" s="385"/>
      <c r="H93" s="385"/>
      <c r="I93" s="385"/>
      <c r="J93" s="385"/>
      <c r="K93" s="385"/>
    </row>
    <row r="94" spans="1:32" x14ac:dyDescent="0.25">
      <c r="A94" s="218"/>
      <c r="B94" s="5"/>
      <c r="C94" s="1"/>
    </row>
    <row r="95" spans="1:32" ht="30" x14ac:dyDescent="0.25">
      <c r="A95" s="218"/>
      <c r="B95" s="176" t="s">
        <v>26</v>
      </c>
      <c r="C95" s="65">
        <f>Założenia_Predpoklady!C9</f>
        <v>2016</v>
      </c>
      <c r="D95" s="65">
        <f>Założenia_Predpoklady!D9</f>
        <v>2017</v>
      </c>
      <c r="E95" s="65">
        <f>Założenia_Predpoklady!E9</f>
        <v>2018</v>
      </c>
      <c r="F95" s="65">
        <f>Założenia_Predpoklady!F9</f>
        <v>2019</v>
      </c>
      <c r="G95" s="65">
        <f>Założenia_Predpoklady!G9</f>
        <v>2020</v>
      </c>
      <c r="H95" s="65">
        <f>Założenia_Predpoklady!H9</f>
        <v>2021</v>
      </c>
      <c r="I95" s="65">
        <f>Założenia_Predpoklady!I9</f>
        <v>2022</v>
      </c>
      <c r="J95" s="65">
        <f>Założenia_Predpoklady!J9</f>
        <v>2023</v>
      </c>
      <c r="K95" s="65">
        <f>Założenia_Predpoklady!K9</f>
        <v>2024</v>
      </c>
      <c r="L95" s="65">
        <f>Założenia_Predpoklady!L9</f>
        <v>2025</v>
      </c>
      <c r="M95" s="65">
        <f>Założenia_Predpoklady!M9</f>
        <v>2026</v>
      </c>
      <c r="N95" s="65">
        <f>Założenia_Predpoklady!N9</f>
        <v>2027</v>
      </c>
      <c r="O95" s="65">
        <f>Założenia_Predpoklady!O9</f>
        <v>2028</v>
      </c>
      <c r="P95" s="65">
        <f>Założenia_Predpoklady!P9</f>
        <v>2029</v>
      </c>
      <c r="Q95" s="65">
        <f>Założenia_Predpoklady!Q9</f>
        <v>2030</v>
      </c>
      <c r="R95" s="65">
        <f>Założenia_Predpoklady!R9</f>
        <v>2031</v>
      </c>
      <c r="S95" s="65">
        <f>Założenia_Predpoklady!S9</f>
        <v>2032</v>
      </c>
      <c r="T95" s="65">
        <f>Założenia_Predpoklady!T9</f>
        <v>2033</v>
      </c>
      <c r="U95" s="65">
        <f>Założenia_Predpoklady!U9</f>
        <v>2034</v>
      </c>
      <c r="V95" s="65">
        <f>Założenia_Predpoklady!V9</f>
        <v>2035</v>
      </c>
      <c r="W95" s="65">
        <f>Założenia_Predpoklady!W9</f>
        <v>2036</v>
      </c>
      <c r="X95" s="65">
        <f>Założenia_Predpoklady!X9</f>
        <v>2037</v>
      </c>
      <c r="Y95" s="65">
        <f>Założenia_Predpoklady!Y9</f>
        <v>2038</v>
      </c>
      <c r="Z95" s="65">
        <f>Założenia_Predpoklady!Z9</f>
        <v>2039</v>
      </c>
      <c r="AA95" s="65">
        <f>Założenia_Predpoklady!AA9</f>
        <v>2040</v>
      </c>
      <c r="AB95" s="65">
        <f>Założenia_Predpoklady!AB9</f>
        <v>2041</v>
      </c>
      <c r="AC95" s="65">
        <f>Założenia_Predpoklady!AC9</f>
        <v>2042</v>
      </c>
      <c r="AD95" s="65">
        <f>Założenia_Predpoklady!AD9</f>
        <v>2043</v>
      </c>
      <c r="AE95" s="65">
        <f>Założenia_Predpoklady!AE9</f>
        <v>2044</v>
      </c>
      <c r="AF95" s="65">
        <f>Założenia_Predpoklady!AF9</f>
        <v>2045</v>
      </c>
    </row>
    <row r="96" spans="1:32" ht="30" x14ac:dyDescent="0.25">
      <c r="A96" s="413" t="s">
        <v>14</v>
      </c>
      <c r="B96" s="292" t="s">
        <v>35</v>
      </c>
      <c r="C96" s="293"/>
      <c r="D96" s="293"/>
      <c r="E96" s="293"/>
      <c r="F96" s="293"/>
      <c r="G96" s="293"/>
      <c r="H96" s="293"/>
      <c r="I96" s="293"/>
      <c r="J96" s="293"/>
      <c r="K96" s="293"/>
      <c r="L96" s="293"/>
      <c r="M96" s="293"/>
      <c r="N96" s="293"/>
      <c r="O96" s="293"/>
      <c r="P96" s="293"/>
      <c r="Q96" s="293"/>
      <c r="R96" s="293"/>
      <c r="S96" s="293"/>
      <c r="T96" s="293"/>
      <c r="U96" s="293"/>
      <c r="V96" s="293"/>
      <c r="W96" s="293"/>
      <c r="X96" s="293"/>
      <c r="Y96" s="293"/>
      <c r="Z96" s="293"/>
      <c r="AA96" s="293"/>
      <c r="AB96" s="293"/>
      <c r="AC96" s="293"/>
      <c r="AD96" s="293"/>
      <c r="AE96" s="293"/>
      <c r="AF96" s="293"/>
    </row>
    <row r="97" spans="1:32" ht="25.5" x14ac:dyDescent="0.25">
      <c r="A97" s="413"/>
      <c r="B97" s="294" t="s">
        <v>120</v>
      </c>
      <c r="C97" s="295"/>
      <c r="D97" s="295"/>
      <c r="E97" s="296"/>
      <c r="F97" s="296"/>
      <c r="G97" s="296"/>
      <c r="H97" s="296"/>
      <c r="I97" s="296"/>
      <c r="J97" s="296"/>
      <c r="K97" s="296"/>
      <c r="L97" s="296"/>
      <c r="M97" s="296"/>
      <c r="N97" s="296"/>
      <c r="O97" s="296"/>
      <c r="P97" s="296"/>
      <c r="Q97" s="296"/>
      <c r="R97" s="296"/>
      <c r="S97" s="296"/>
      <c r="T97" s="296"/>
      <c r="U97" s="296"/>
      <c r="V97" s="296"/>
      <c r="W97" s="295"/>
      <c r="X97" s="295"/>
      <c r="Y97" s="295"/>
      <c r="Z97" s="295"/>
      <c r="AA97" s="295"/>
      <c r="AB97" s="295"/>
      <c r="AC97" s="295"/>
      <c r="AD97" s="295"/>
      <c r="AE97" s="295"/>
      <c r="AF97" s="295"/>
    </row>
    <row r="98" spans="1:32" ht="25.5" x14ac:dyDescent="0.25">
      <c r="A98" s="413"/>
      <c r="B98" s="294" t="s">
        <v>38</v>
      </c>
      <c r="C98" s="295"/>
      <c r="D98" s="295"/>
      <c r="E98" s="295"/>
      <c r="F98" s="295"/>
      <c r="G98" s="295"/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  <c r="X98" s="295"/>
      <c r="Y98" s="295"/>
      <c r="Z98" s="295"/>
      <c r="AA98" s="295"/>
      <c r="AB98" s="295"/>
      <c r="AC98" s="295"/>
      <c r="AD98" s="295"/>
      <c r="AE98" s="295"/>
      <c r="AF98" s="295"/>
    </row>
    <row r="99" spans="1:32" ht="30" x14ac:dyDescent="0.25">
      <c r="A99" s="413"/>
      <c r="B99" s="297" t="s">
        <v>39</v>
      </c>
      <c r="C99" s="298">
        <f t="shared" ref="C99:AF99" si="46">C97*C98</f>
        <v>0</v>
      </c>
      <c r="D99" s="298">
        <f t="shared" si="46"/>
        <v>0</v>
      </c>
      <c r="E99" s="298">
        <f t="shared" si="46"/>
        <v>0</v>
      </c>
      <c r="F99" s="298">
        <f t="shared" si="46"/>
        <v>0</v>
      </c>
      <c r="G99" s="298">
        <f t="shared" si="46"/>
        <v>0</v>
      </c>
      <c r="H99" s="298">
        <f t="shared" si="46"/>
        <v>0</v>
      </c>
      <c r="I99" s="298">
        <f t="shared" si="46"/>
        <v>0</v>
      </c>
      <c r="J99" s="298">
        <f t="shared" si="46"/>
        <v>0</v>
      </c>
      <c r="K99" s="298">
        <f t="shared" si="46"/>
        <v>0</v>
      </c>
      <c r="L99" s="298">
        <f t="shared" si="46"/>
        <v>0</v>
      </c>
      <c r="M99" s="298">
        <f t="shared" si="46"/>
        <v>0</v>
      </c>
      <c r="N99" s="298">
        <f t="shared" si="46"/>
        <v>0</v>
      </c>
      <c r="O99" s="298">
        <f t="shared" si="46"/>
        <v>0</v>
      </c>
      <c r="P99" s="298">
        <f t="shared" si="46"/>
        <v>0</v>
      </c>
      <c r="Q99" s="298">
        <f t="shared" si="46"/>
        <v>0</v>
      </c>
      <c r="R99" s="298">
        <f t="shared" si="46"/>
        <v>0</v>
      </c>
      <c r="S99" s="298">
        <f t="shared" si="46"/>
        <v>0</v>
      </c>
      <c r="T99" s="298">
        <f t="shared" si="46"/>
        <v>0</v>
      </c>
      <c r="U99" s="298">
        <f t="shared" si="46"/>
        <v>0</v>
      </c>
      <c r="V99" s="298">
        <f t="shared" si="46"/>
        <v>0</v>
      </c>
      <c r="W99" s="298">
        <f t="shared" si="46"/>
        <v>0</v>
      </c>
      <c r="X99" s="298">
        <f t="shared" si="46"/>
        <v>0</v>
      </c>
      <c r="Y99" s="298">
        <f t="shared" si="46"/>
        <v>0</v>
      </c>
      <c r="Z99" s="298">
        <f t="shared" si="46"/>
        <v>0</v>
      </c>
      <c r="AA99" s="298">
        <f t="shared" si="46"/>
        <v>0</v>
      </c>
      <c r="AB99" s="298">
        <f t="shared" si="46"/>
        <v>0</v>
      </c>
      <c r="AC99" s="298">
        <f t="shared" si="46"/>
        <v>0</v>
      </c>
      <c r="AD99" s="298">
        <f t="shared" si="46"/>
        <v>0</v>
      </c>
      <c r="AE99" s="298">
        <f t="shared" si="46"/>
        <v>0</v>
      </c>
      <c r="AF99" s="298">
        <f t="shared" si="46"/>
        <v>0</v>
      </c>
    </row>
    <row r="100" spans="1:32" ht="30" x14ac:dyDescent="0.25">
      <c r="A100" s="413" t="s">
        <v>15</v>
      </c>
      <c r="B100" s="292" t="s">
        <v>37</v>
      </c>
      <c r="C100" s="299"/>
      <c r="D100" s="299"/>
      <c r="E100" s="299"/>
      <c r="F100" s="299"/>
      <c r="G100" s="299"/>
      <c r="H100" s="299"/>
      <c r="I100" s="299"/>
      <c r="J100" s="299"/>
      <c r="K100" s="299"/>
      <c r="L100" s="299"/>
      <c r="M100" s="299"/>
      <c r="N100" s="299"/>
      <c r="O100" s="299"/>
      <c r="P100" s="299"/>
      <c r="Q100" s="299"/>
      <c r="R100" s="299"/>
      <c r="S100" s="299"/>
      <c r="T100" s="299"/>
      <c r="U100" s="299"/>
      <c r="V100" s="299"/>
      <c r="W100" s="299"/>
      <c r="X100" s="299"/>
      <c r="Y100" s="299"/>
      <c r="Z100" s="299"/>
      <c r="AA100" s="299"/>
      <c r="AB100" s="299"/>
      <c r="AC100" s="299"/>
      <c r="AD100" s="299"/>
      <c r="AE100" s="299"/>
      <c r="AF100" s="299"/>
    </row>
    <row r="101" spans="1:32" ht="25.5" x14ac:dyDescent="0.25">
      <c r="A101" s="413"/>
      <c r="B101" s="294" t="s">
        <v>120</v>
      </c>
      <c r="C101" s="295"/>
      <c r="D101" s="295"/>
      <c r="E101" s="295"/>
      <c r="F101" s="300"/>
      <c r="G101" s="300"/>
      <c r="H101" s="300"/>
      <c r="I101" s="300"/>
      <c r="J101" s="300"/>
      <c r="K101" s="300"/>
      <c r="L101" s="300"/>
      <c r="M101" s="300"/>
      <c r="N101" s="300"/>
      <c r="O101" s="300"/>
      <c r="P101" s="300"/>
      <c r="Q101" s="300"/>
      <c r="R101" s="295"/>
      <c r="S101" s="295"/>
      <c r="T101" s="295"/>
      <c r="U101" s="295"/>
      <c r="V101" s="295"/>
      <c r="W101" s="295"/>
      <c r="X101" s="295"/>
      <c r="Y101" s="295"/>
      <c r="Z101" s="295"/>
      <c r="AA101" s="295"/>
      <c r="AB101" s="295"/>
      <c r="AC101" s="295"/>
      <c r="AD101" s="295"/>
      <c r="AE101" s="295"/>
      <c r="AF101" s="295"/>
    </row>
    <row r="102" spans="1:32" ht="25.5" x14ac:dyDescent="0.25">
      <c r="A102" s="413"/>
      <c r="B102" s="294" t="s">
        <v>38</v>
      </c>
      <c r="C102" s="295"/>
      <c r="D102" s="295"/>
      <c r="E102" s="295"/>
      <c r="F102" s="295"/>
      <c r="G102" s="295"/>
      <c r="H102" s="295"/>
      <c r="I102" s="295"/>
      <c r="J102" s="295"/>
      <c r="K102" s="295"/>
      <c r="L102" s="295"/>
      <c r="M102" s="295"/>
      <c r="N102" s="295"/>
      <c r="O102" s="295"/>
      <c r="P102" s="295"/>
      <c r="Q102" s="295"/>
      <c r="R102" s="295"/>
      <c r="S102" s="295"/>
      <c r="T102" s="295"/>
      <c r="U102" s="295"/>
      <c r="V102" s="295"/>
      <c r="W102" s="295"/>
      <c r="X102" s="295"/>
      <c r="Y102" s="295"/>
      <c r="Z102" s="295"/>
      <c r="AA102" s="295"/>
      <c r="AB102" s="295"/>
      <c r="AC102" s="295"/>
      <c r="AD102" s="295"/>
      <c r="AE102" s="295"/>
      <c r="AF102" s="295"/>
    </row>
    <row r="103" spans="1:32" ht="30" x14ac:dyDescent="0.25">
      <c r="A103" s="413"/>
      <c r="B103" s="297" t="s">
        <v>40</v>
      </c>
      <c r="C103" s="298">
        <f>C101*C102</f>
        <v>0</v>
      </c>
      <c r="D103" s="298">
        <f t="shared" ref="D103" si="47">D101*D102</f>
        <v>0</v>
      </c>
      <c r="E103" s="298">
        <f t="shared" ref="E103" si="48">E101*E102</f>
        <v>0</v>
      </c>
      <c r="F103" s="298">
        <f t="shared" ref="F103" si="49">F101*F102</f>
        <v>0</v>
      </c>
      <c r="G103" s="298">
        <f t="shared" ref="G103" si="50">G101*G102</f>
        <v>0</v>
      </c>
      <c r="H103" s="298">
        <f t="shared" ref="H103" si="51">H101*H102</f>
        <v>0</v>
      </c>
      <c r="I103" s="298">
        <f t="shared" ref="I103" si="52">I101*I102</f>
        <v>0</v>
      </c>
      <c r="J103" s="298">
        <f t="shared" ref="J103" si="53">J101*J102</f>
        <v>0</v>
      </c>
      <c r="K103" s="298">
        <f t="shared" ref="K103" si="54">K101*K102</f>
        <v>0</v>
      </c>
      <c r="L103" s="298">
        <f t="shared" ref="L103" si="55">L101*L102</f>
        <v>0</v>
      </c>
      <c r="M103" s="298">
        <f t="shared" ref="M103" si="56">M101*M102</f>
        <v>0</v>
      </c>
      <c r="N103" s="298">
        <f t="shared" ref="N103" si="57">N101*N102</f>
        <v>0</v>
      </c>
      <c r="O103" s="298">
        <f t="shared" ref="O103" si="58">O101*O102</f>
        <v>0</v>
      </c>
      <c r="P103" s="298">
        <f t="shared" ref="P103" si="59">P101*P102</f>
        <v>0</v>
      </c>
      <c r="Q103" s="298">
        <f t="shared" ref="Q103" si="60">Q101*Q102</f>
        <v>0</v>
      </c>
      <c r="R103" s="298">
        <f t="shared" ref="R103" si="61">R101*R102</f>
        <v>0</v>
      </c>
      <c r="S103" s="298">
        <f t="shared" ref="S103" si="62">S101*S102</f>
        <v>0</v>
      </c>
      <c r="T103" s="298">
        <f t="shared" ref="T103" si="63">T101*T102</f>
        <v>0</v>
      </c>
      <c r="U103" s="298">
        <f t="shared" ref="U103" si="64">U101*U102</f>
        <v>0</v>
      </c>
      <c r="V103" s="298">
        <f t="shared" ref="V103" si="65">V101*V102</f>
        <v>0</v>
      </c>
      <c r="W103" s="298">
        <f t="shared" ref="W103" si="66">W101*W102</f>
        <v>0</v>
      </c>
      <c r="X103" s="298">
        <f t="shared" ref="X103" si="67">X101*X102</f>
        <v>0</v>
      </c>
      <c r="Y103" s="298">
        <f t="shared" ref="Y103" si="68">Y101*Y102</f>
        <v>0</v>
      </c>
      <c r="Z103" s="298">
        <f t="shared" ref="Z103" si="69">Z101*Z102</f>
        <v>0</v>
      </c>
      <c r="AA103" s="298">
        <f t="shared" ref="AA103" si="70">AA101*AA102</f>
        <v>0</v>
      </c>
      <c r="AB103" s="298">
        <f t="shared" ref="AB103" si="71">AB101*AB102</f>
        <v>0</v>
      </c>
      <c r="AC103" s="298">
        <f t="shared" ref="AC103" si="72">AC101*AC102</f>
        <v>0</v>
      </c>
      <c r="AD103" s="298">
        <f t="shared" ref="AD103" si="73">AD101*AD102</f>
        <v>0</v>
      </c>
      <c r="AE103" s="298">
        <f t="shared" ref="AE103" si="74">AE101*AE102</f>
        <v>0</v>
      </c>
      <c r="AF103" s="298">
        <f t="shared" ref="AF103" si="75">AF101*AF102</f>
        <v>0</v>
      </c>
    </row>
    <row r="104" spans="1:32" ht="30" x14ac:dyDescent="0.25">
      <c r="A104" s="413" t="s">
        <v>16</v>
      </c>
      <c r="B104" s="292" t="s">
        <v>36</v>
      </c>
      <c r="C104" s="299"/>
      <c r="D104" s="299"/>
      <c r="E104" s="299"/>
      <c r="F104" s="299"/>
      <c r="G104" s="299"/>
      <c r="H104" s="299"/>
      <c r="I104" s="299"/>
      <c r="J104" s="299"/>
      <c r="K104" s="299"/>
      <c r="L104" s="299"/>
      <c r="M104" s="299"/>
      <c r="N104" s="299"/>
      <c r="O104" s="299"/>
      <c r="P104" s="299"/>
      <c r="Q104" s="299"/>
      <c r="R104" s="299"/>
      <c r="S104" s="299"/>
      <c r="T104" s="299"/>
      <c r="U104" s="299"/>
      <c r="V104" s="299"/>
      <c r="W104" s="299"/>
      <c r="X104" s="299"/>
      <c r="Y104" s="299"/>
      <c r="Z104" s="299"/>
      <c r="AA104" s="299"/>
      <c r="AB104" s="299"/>
      <c r="AC104" s="299"/>
      <c r="AD104" s="299"/>
      <c r="AE104" s="299"/>
      <c r="AF104" s="299"/>
    </row>
    <row r="105" spans="1:32" ht="25.5" x14ac:dyDescent="0.25">
      <c r="A105" s="413"/>
      <c r="B105" s="294" t="s">
        <v>120</v>
      </c>
      <c r="C105" s="295"/>
      <c r="D105" s="295"/>
      <c r="E105" s="295"/>
      <c r="F105" s="295"/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  <c r="X105" s="295"/>
      <c r="Y105" s="295"/>
      <c r="Z105" s="295"/>
      <c r="AA105" s="295"/>
      <c r="AB105" s="295"/>
      <c r="AC105" s="295"/>
      <c r="AD105" s="295"/>
      <c r="AE105" s="295"/>
      <c r="AF105" s="295"/>
    </row>
    <row r="106" spans="1:32" ht="25.5" x14ac:dyDescent="0.25">
      <c r="A106" s="413"/>
      <c r="B106" s="294" t="s">
        <v>38</v>
      </c>
      <c r="C106" s="295"/>
      <c r="D106" s="295"/>
      <c r="E106" s="295"/>
      <c r="F106" s="295"/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U106" s="295"/>
      <c r="V106" s="295"/>
      <c r="W106" s="295"/>
      <c r="X106" s="295"/>
      <c r="Y106" s="295"/>
      <c r="Z106" s="295"/>
      <c r="AA106" s="295"/>
      <c r="AB106" s="295"/>
      <c r="AC106" s="295"/>
      <c r="AD106" s="295"/>
      <c r="AE106" s="295"/>
      <c r="AF106" s="295"/>
    </row>
    <row r="107" spans="1:32" ht="30" x14ac:dyDescent="0.25">
      <c r="A107" s="413"/>
      <c r="B107" s="297" t="s">
        <v>41</v>
      </c>
      <c r="C107" s="298">
        <f>C105*C106</f>
        <v>0</v>
      </c>
      <c r="D107" s="298">
        <f t="shared" ref="D107" si="76">D105*D106</f>
        <v>0</v>
      </c>
      <c r="E107" s="298">
        <f t="shared" ref="E107" si="77">E105*E106</f>
        <v>0</v>
      </c>
      <c r="F107" s="298">
        <f t="shared" ref="F107" si="78">F105*F106</f>
        <v>0</v>
      </c>
      <c r="G107" s="298">
        <f t="shared" ref="G107" si="79">G105*G106</f>
        <v>0</v>
      </c>
      <c r="H107" s="298">
        <f t="shared" ref="H107" si="80">H105*H106</f>
        <v>0</v>
      </c>
      <c r="I107" s="298">
        <f t="shared" ref="I107" si="81">I105*I106</f>
        <v>0</v>
      </c>
      <c r="J107" s="298">
        <f t="shared" ref="J107" si="82">J105*J106</f>
        <v>0</v>
      </c>
      <c r="K107" s="298">
        <f t="shared" ref="K107" si="83">K105*K106</f>
        <v>0</v>
      </c>
      <c r="L107" s="298">
        <f t="shared" ref="L107" si="84">L105*L106</f>
        <v>0</v>
      </c>
      <c r="M107" s="298">
        <f t="shared" ref="M107" si="85">M105*M106</f>
        <v>0</v>
      </c>
      <c r="N107" s="298">
        <f t="shared" ref="N107" si="86">N105*N106</f>
        <v>0</v>
      </c>
      <c r="O107" s="298">
        <f t="shared" ref="O107" si="87">O105*O106</f>
        <v>0</v>
      </c>
      <c r="P107" s="298">
        <f t="shared" ref="P107" si="88">P105*P106</f>
        <v>0</v>
      </c>
      <c r="Q107" s="298">
        <f t="shared" ref="Q107" si="89">Q105*Q106</f>
        <v>0</v>
      </c>
      <c r="R107" s="298">
        <f t="shared" ref="R107" si="90">R105*R106</f>
        <v>0</v>
      </c>
      <c r="S107" s="298">
        <f t="shared" ref="S107" si="91">S105*S106</f>
        <v>0</v>
      </c>
      <c r="T107" s="298">
        <f t="shared" ref="T107" si="92">T105*T106</f>
        <v>0</v>
      </c>
      <c r="U107" s="298">
        <f t="shared" ref="U107" si="93">U105*U106</f>
        <v>0</v>
      </c>
      <c r="V107" s="298">
        <f t="shared" ref="V107" si="94">V105*V106</f>
        <v>0</v>
      </c>
      <c r="W107" s="298">
        <f t="shared" ref="W107" si="95">W105*W106</f>
        <v>0</v>
      </c>
      <c r="X107" s="298">
        <f t="shared" ref="X107" si="96">X105*X106</f>
        <v>0</v>
      </c>
      <c r="Y107" s="298">
        <f t="shared" ref="Y107" si="97">Y105*Y106</f>
        <v>0</v>
      </c>
      <c r="Z107" s="298">
        <f t="shared" ref="Z107" si="98">Z105*Z106</f>
        <v>0</v>
      </c>
      <c r="AA107" s="298">
        <f t="shared" ref="AA107" si="99">AA105*AA106</f>
        <v>0</v>
      </c>
      <c r="AB107" s="298">
        <f t="shared" ref="AB107" si="100">AB105*AB106</f>
        <v>0</v>
      </c>
      <c r="AC107" s="298">
        <f t="shared" ref="AC107" si="101">AC105*AC106</f>
        <v>0</v>
      </c>
      <c r="AD107" s="298">
        <f t="shared" ref="AD107" si="102">AD105*AD106</f>
        <v>0</v>
      </c>
      <c r="AE107" s="298">
        <f t="shared" ref="AE107" si="103">AE105*AE106</f>
        <v>0</v>
      </c>
      <c r="AF107" s="298">
        <f t="shared" ref="AF107" si="104">AF105*AF106</f>
        <v>0</v>
      </c>
    </row>
    <row r="108" spans="1:32" ht="30" x14ac:dyDescent="0.25">
      <c r="A108" s="413" t="s">
        <v>17</v>
      </c>
      <c r="B108" s="301" t="s">
        <v>184</v>
      </c>
      <c r="C108" s="299"/>
      <c r="D108" s="299"/>
      <c r="E108" s="299"/>
      <c r="F108" s="299"/>
      <c r="G108" s="299"/>
      <c r="H108" s="299"/>
      <c r="I108" s="299"/>
      <c r="J108" s="299"/>
      <c r="K108" s="299"/>
      <c r="L108" s="299"/>
      <c r="M108" s="299"/>
      <c r="N108" s="299"/>
      <c r="O108" s="299"/>
      <c r="P108" s="299"/>
      <c r="Q108" s="299"/>
      <c r="R108" s="299"/>
      <c r="S108" s="299"/>
      <c r="T108" s="299"/>
      <c r="U108" s="299"/>
      <c r="V108" s="299"/>
      <c r="W108" s="299"/>
      <c r="X108" s="299"/>
      <c r="Y108" s="299"/>
      <c r="Z108" s="299"/>
      <c r="AA108" s="299"/>
      <c r="AB108" s="299"/>
      <c r="AC108" s="299"/>
      <c r="AD108" s="299"/>
      <c r="AE108" s="299"/>
      <c r="AF108" s="299"/>
    </row>
    <row r="109" spans="1:32" ht="25.5" x14ac:dyDescent="0.25">
      <c r="A109" s="413"/>
      <c r="B109" s="294" t="s">
        <v>185</v>
      </c>
      <c r="C109" s="295"/>
      <c r="D109" s="295"/>
      <c r="E109" s="295"/>
      <c r="F109" s="295"/>
      <c r="G109" s="295"/>
      <c r="H109" s="295"/>
      <c r="I109" s="295"/>
      <c r="J109" s="295"/>
      <c r="K109" s="295"/>
      <c r="L109" s="295"/>
      <c r="M109" s="295"/>
      <c r="N109" s="295"/>
      <c r="O109" s="295"/>
      <c r="P109" s="295"/>
      <c r="Q109" s="295"/>
      <c r="R109" s="295"/>
      <c r="S109" s="295"/>
      <c r="T109" s="295"/>
      <c r="U109" s="295"/>
      <c r="V109" s="295"/>
      <c r="W109" s="295"/>
      <c r="X109" s="295"/>
      <c r="Y109" s="295"/>
      <c r="Z109" s="295"/>
      <c r="AA109" s="295"/>
      <c r="AB109" s="295"/>
      <c r="AC109" s="295"/>
      <c r="AD109" s="295"/>
      <c r="AE109" s="295"/>
      <c r="AF109" s="295"/>
    </row>
    <row r="110" spans="1:32" ht="25.5" x14ac:dyDescent="0.25">
      <c r="A110" s="413"/>
      <c r="B110" s="294" t="s">
        <v>42</v>
      </c>
      <c r="C110" s="295"/>
      <c r="D110" s="295"/>
      <c r="E110" s="295"/>
      <c r="F110" s="295"/>
      <c r="G110" s="295"/>
      <c r="H110" s="295"/>
      <c r="I110" s="295"/>
      <c r="J110" s="295"/>
      <c r="K110" s="295"/>
      <c r="L110" s="295"/>
      <c r="M110" s="295"/>
      <c r="N110" s="295"/>
      <c r="O110" s="295"/>
      <c r="P110" s="295"/>
      <c r="Q110" s="295"/>
      <c r="R110" s="295"/>
      <c r="S110" s="295"/>
      <c r="T110" s="295"/>
      <c r="U110" s="295"/>
      <c r="V110" s="295"/>
      <c r="W110" s="295"/>
      <c r="X110" s="295"/>
      <c r="Y110" s="295"/>
      <c r="Z110" s="295"/>
      <c r="AA110" s="295"/>
      <c r="AB110" s="295"/>
      <c r="AC110" s="295"/>
      <c r="AD110" s="295"/>
      <c r="AE110" s="295"/>
      <c r="AF110" s="295"/>
    </row>
    <row r="111" spans="1:32" ht="30" x14ac:dyDescent="0.25">
      <c r="A111" s="413"/>
      <c r="B111" s="297" t="s">
        <v>128</v>
      </c>
      <c r="C111" s="298">
        <f>C109*C110</f>
        <v>0</v>
      </c>
      <c r="D111" s="298">
        <f t="shared" ref="D111" si="105">D109*D110</f>
        <v>0</v>
      </c>
      <c r="E111" s="298">
        <f t="shared" ref="E111" si="106">E109*E110</f>
        <v>0</v>
      </c>
      <c r="F111" s="298">
        <f t="shared" ref="F111" si="107">F109*F110</f>
        <v>0</v>
      </c>
      <c r="G111" s="298">
        <f t="shared" ref="G111" si="108">G109*G110</f>
        <v>0</v>
      </c>
      <c r="H111" s="298">
        <f t="shared" ref="H111" si="109">H109*H110</f>
        <v>0</v>
      </c>
      <c r="I111" s="298">
        <f t="shared" ref="I111" si="110">I109*I110</f>
        <v>0</v>
      </c>
      <c r="J111" s="298">
        <f t="shared" ref="J111" si="111">J109*J110</f>
        <v>0</v>
      </c>
      <c r="K111" s="298">
        <f t="shared" ref="K111" si="112">K109*K110</f>
        <v>0</v>
      </c>
      <c r="L111" s="298">
        <f t="shared" ref="L111" si="113">L109*L110</f>
        <v>0</v>
      </c>
      <c r="M111" s="298">
        <f t="shared" ref="M111" si="114">M109*M110</f>
        <v>0</v>
      </c>
      <c r="N111" s="298">
        <f t="shared" ref="N111" si="115">N109*N110</f>
        <v>0</v>
      </c>
      <c r="O111" s="298">
        <f t="shared" ref="O111" si="116">O109*O110</f>
        <v>0</v>
      </c>
      <c r="P111" s="298">
        <f t="shared" ref="P111" si="117">P109*P110</f>
        <v>0</v>
      </c>
      <c r="Q111" s="298">
        <f t="shared" ref="Q111" si="118">Q109*Q110</f>
        <v>0</v>
      </c>
      <c r="R111" s="298">
        <f t="shared" ref="R111" si="119">R109*R110</f>
        <v>0</v>
      </c>
      <c r="S111" s="298">
        <f t="shared" ref="S111" si="120">S109*S110</f>
        <v>0</v>
      </c>
      <c r="T111" s="298">
        <f t="shared" ref="T111" si="121">T109*T110</f>
        <v>0</v>
      </c>
      <c r="U111" s="298">
        <f t="shared" ref="U111" si="122">U109*U110</f>
        <v>0</v>
      </c>
      <c r="V111" s="298">
        <f t="shared" ref="V111" si="123">V109*V110</f>
        <v>0</v>
      </c>
      <c r="W111" s="298">
        <f t="shared" ref="W111" si="124">W109*W110</f>
        <v>0</v>
      </c>
      <c r="X111" s="298">
        <f t="shared" ref="X111" si="125">X109*X110</f>
        <v>0</v>
      </c>
      <c r="Y111" s="298">
        <f t="shared" ref="Y111" si="126">Y109*Y110</f>
        <v>0</v>
      </c>
      <c r="Z111" s="298">
        <f t="shared" ref="Z111" si="127">Z109*Z110</f>
        <v>0</v>
      </c>
      <c r="AA111" s="298">
        <f t="shared" ref="AA111" si="128">AA109*AA110</f>
        <v>0</v>
      </c>
      <c r="AB111" s="298">
        <f t="shared" ref="AB111" si="129">AB109*AB110</f>
        <v>0</v>
      </c>
      <c r="AC111" s="298">
        <f t="shared" ref="AC111" si="130">AC109*AC110</f>
        <v>0</v>
      </c>
      <c r="AD111" s="298">
        <f t="shared" ref="AD111" si="131">AD109*AD110</f>
        <v>0</v>
      </c>
      <c r="AE111" s="298">
        <f t="shared" ref="AE111" si="132">AE109*AE110</f>
        <v>0</v>
      </c>
      <c r="AF111" s="298">
        <f t="shared" ref="AF111" si="133">AF109*AF110</f>
        <v>0</v>
      </c>
    </row>
    <row r="112" spans="1:32" ht="30" x14ac:dyDescent="0.25">
      <c r="A112" s="413" t="s">
        <v>18</v>
      </c>
      <c r="B112" s="292" t="s">
        <v>43</v>
      </c>
      <c r="C112" s="299"/>
      <c r="D112" s="299"/>
      <c r="E112" s="299"/>
      <c r="F112" s="299"/>
      <c r="G112" s="299"/>
      <c r="H112" s="299"/>
      <c r="I112" s="299"/>
      <c r="J112" s="299"/>
      <c r="K112" s="299"/>
      <c r="L112" s="299"/>
      <c r="M112" s="299"/>
      <c r="N112" s="299"/>
      <c r="O112" s="299"/>
      <c r="P112" s="299"/>
      <c r="Q112" s="299"/>
      <c r="R112" s="299"/>
      <c r="S112" s="299"/>
      <c r="T112" s="299"/>
      <c r="U112" s="299"/>
      <c r="V112" s="299"/>
      <c r="W112" s="299"/>
      <c r="X112" s="299"/>
      <c r="Y112" s="299"/>
      <c r="Z112" s="299"/>
      <c r="AA112" s="299"/>
      <c r="AB112" s="299"/>
      <c r="AC112" s="299"/>
      <c r="AD112" s="299"/>
      <c r="AE112" s="299"/>
      <c r="AF112" s="299"/>
    </row>
    <row r="113" spans="1:32" ht="15" customHeight="1" x14ac:dyDescent="0.25">
      <c r="A113" s="413"/>
      <c r="B113" s="294" t="s">
        <v>0</v>
      </c>
      <c r="C113" s="295"/>
      <c r="D113" s="295"/>
      <c r="E113" s="295"/>
      <c r="F113" s="295"/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295"/>
      <c r="X113" s="295"/>
      <c r="Y113" s="295"/>
      <c r="Z113" s="295"/>
      <c r="AA113" s="295"/>
      <c r="AB113" s="295"/>
      <c r="AC113" s="295"/>
      <c r="AD113" s="295"/>
      <c r="AE113" s="295"/>
      <c r="AF113" s="295"/>
    </row>
    <row r="114" spans="1:32" x14ac:dyDescent="0.25">
      <c r="A114" s="413"/>
      <c r="B114" s="294" t="s">
        <v>0</v>
      </c>
      <c r="C114" s="295"/>
      <c r="D114" s="295"/>
      <c r="E114" s="295"/>
      <c r="F114" s="295"/>
      <c r="G114" s="295"/>
      <c r="H114" s="295"/>
      <c r="I114" s="295"/>
      <c r="J114" s="295"/>
      <c r="K114" s="295"/>
      <c r="L114" s="295"/>
      <c r="M114" s="295"/>
      <c r="N114" s="295"/>
      <c r="O114" s="295"/>
      <c r="P114" s="295"/>
      <c r="Q114" s="295"/>
      <c r="R114" s="295"/>
      <c r="S114" s="295"/>
      <c r="T114" s="295"/>
      <c r="U114" s="295"/>
      <c r="V114" s="295"/>
      <c r="W114" s="295"/>
      <c r="X114" s="295"/>
      <c r="Y114" s="295"/>
      <c r="Z114" s="295"/>
      <c r="AA114" s="295"/>
      <c r="AB114" s="295"/>
      <c r="AC114" s="295"/>
      <c r="AD114" s="295"/>
      <c r="AE114" s="295"/>
      <c r="AF114" s="295"/>
    </row>
    <row r="115" spans="1:32" ht="30" x14ac:dyDescent="0.25">
      <c r="A115" s="413"/>
      <c r="B115" s="297" t="s">
        <v>129</v>
      </c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8"/>
      <c r="AE115" s="298"/>
      <c r="AF115" s="298"/>
    </row>
    <row r="116" spans="1:32" ht="30" x14ac:dyDescent="0.25">
      <c r="A116" s="416" t="s">
        <v>11</v>
      </c>
      <c r="B116" s="292" t="s">
        <v>43</v>
      </c>
      <c r="C116" s="299"/>
      <c r="D116" s="299"/>
      <c r="E116" s="299"/>
      <c r="F116" s="299"/>
      <c r="G116" s="299"/>
      <c r="H116" s="299"/>
      <c r="I116" s="299"/>
      <c r="J116" s="299"/>
      <c r="K116" s="299"/>
      <c r="L116" s="299"/>
      <c r="M116" s="299"/>
      <c r="N116" s="299"/>
      <c r="O116" s="299"/>
      <c r="P116" s="299"/>
      <c r="Q116" s="299"/>
      <c r="R116" s="299"/>
      <c r="S116" s="299"/>
      <c r="T116" s="299"/>
      <c r="U116" s="299"/>
      <c r="V116" s="299"/>
      <c r="W116" s="299"/>
      <c r="X116" s="299"/>
      <c r="Y116" s="299"/>
      <c r="Z116" s="299"/>
      <c r="AA116" s="299"/>
      <c r="AB116" s="299"/>
      <c r="AC116" s="299"/>
      <c r="AD116" s="299"/>
      <c r="AE116" s="299"/>
      <c r="AF116" s="299"/>
    </row>
    <row r="117" spans="1:32" x14ac:dyDescent="0.25">
      <c r="A117" s="416"/>
      <c r="B117" s="294" t="s">
        <v>0</v>
      </c>
      <c r="C117" s="295"/>
      <c r="D117" s="295"/>
      <c r="E117" s="295"/>
      <c r="F117" s="295"/>
      <c r="G117" s="295"/>
      <c r="H117" s="295"/>
      <c r="I117" s="295"/>
      <c r="J117" s="295"/>
      <c r="K117" s="295"/>
      <c r="L117" s="295"/>
      <c r="M117" s="295"/>
      <c r="N117" s="295"/>
      <c r="O117" s="295"/>
      <c r="P117" s="295"/>
      <c r="Q117" s="295"/>
      <c r="R117" s="295"/>
      <c r="S117" s="295"/>
      <c r="T117" s="295"/>
      <c r="U117" s="295"/>
      <c r="V117" s="295"/>
      <c r="W117" s="295"/>
      <c r="X117" s="295"/>
      <c r="Y117" s="295"/>
      <c r="Z117" s="295"/>
      <c r="AA117" s="295"/>
      <c r="AB117" s="295"/>
      <c r="AC117" s="295"/>
      <c r="AD117" s="295"/>
      <c r="AE117" s="295"/>
      <c r="AF117" s="295"/>
    </row>
    <row r="118" spans="1:32" x14ac:dyDescent="0.25">
      <c r="A118" s="416"/>
      <c r="B118" s="294" t="s">
        <v>0</v>
      </c>
      <c r="C118" s="295"/>
      <c r="D118" s="295"/>
      <c r="E118" s="295"/>
      <c r="F118" s="295"/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  <c r="X118" s="295"/>
      <c r="Y118" s="295"/>
      <c r="Z118" s="295"/>
      <c r="AA118" s="295"/>
      <c r="AB118" s="295"/>
      <c r="AC118" s="295"/>
      <c r="AD118" s="295"/>
      <c r="AE118" s="295"/>
      <c r="AF118" s="295"/>
    </row>
    <row r="119" spans="1:32" ht="30" x14ac:dyDescent="0.25">
      <c r="A119" s="416"/>
      <c r="B119" s="297" t="s">
        <v>129</v>
      </c>
      <c r="C119" s="298"/>
      <c r="D119" s="298"/>
      <c r="E119" s="298"/>
      <c r="F119" s="298"/>
      <c r="G119" s="298"/>
      <c r="H119" s="298"/>
      <c r="I119" s="298"/>
      <c r="J119" s="298"/>
      <c r="K119" s="298"/>
      <c r="L119" s="298"/>
      <c r="M119" s="298"/>
      <c r="N119" s="298"/>
      <c r="O119" s="298"/>
      <c r="P119" s="298"/>
      <c r="Q119" s="298"/>
      <c r="R119" s="298"/>
      <c r="S119" s="298"/>
      <c r="T119" s="298"/>
      <c r="U119" s="298"/>
      <c r="V119" s="298"/>
      <c r="W119" s="298"/>
      <c r="X119" s="298"/>
      <c r="Y119" s="298"/>
      <c r="Z119" s="298"/>
      <c r="AA119" s="298"/>
      <c r="AB119" s="298"/>
      <c r="AC119" s="298"/>
      <c r="AD119" s="298"/>
      <c r="AE119" s="298"/>
      <c r="AF119" s="298"/>
    </row>
    <row r="120" spans="1:32" x14ac:dyDescent="0.25">
      <c r="A120" s="237" t="s">
        <v>0</v>
      </c>
      <c r="B120" s="302" t="s">
        <v>0</v>
      </c>
      <c r="C120" s="295"/>
      <c r="D120" s="295"/>
      <c r="E120" s="295"/>
      <c r="F120" s="295"/>
      <c r="G120" s="295"/>
      <c r="H120" s="295"/>
      <c r="I120" s="295"/>
      <c r="J120" s="295"/>
      <c r="K120" s="295"/>
      <c r="L120" s="295"/>
      <c r="M120" s="295"/>
      <c r="N120" s="295"/>
      <c r="O120" s="295"/>
      <c r="P120" s="295"/>
      <c r="Q120" s="295"/>
      <c r="R120" s="295"/>
      <c r="S120" s="295"/>
      <c r="T120" s="295"/>
      <c r="U120" s="295"/>
      <c r="V120" s="295"/>
      <c r="W120" s="295"/>
      <c r="X120" s="295"/>
      <c r="Y120" s="295"/>
      <c r="Z120" s="295"/>
      <c r="AA120" s="295"/>
      <c r="AB120" s="295"/>
      <c r="AC120" s="295"/>
      <c r="AD120" s="295"/>
      <c r="AE120" s="295"/>
      <c r="AF120" s="295"/>
    </row>
    <row r="121" spans="1:32" ht="30" x14ac:dyDescent="0.25">
      <c r="A121" s="238"/>
      <c r="B121" s="315" t="s">
        <v>44</v>
      </c>
      <c r="C121" s="298">
        <f t="shared" ref="C121:AF121" si="134">IF(C95&gt;0,C119+C115+C111+C107+C103+C99,0)</f>
        <v>0</v>
      </c>
      <c r="D121" s="298">
        <f t="shared" si="134"/>
        <v>0</v>
      </c>
      <c r="E121" s="298">
        <f t="shared" si="134"/>
        <v>0</v>
      </c>
      <c r="F121" s="298">
        <f t="shared" si="134"/>
        <v>0</v>
      </c>
      <c r="G121" s="298">
        <f t="shared" si="134"/>
        <v>0</v>
      </c>
      <c r="H121" s="298">
        <f t="shared" si="134"/>
        <v>0</v>
      </c>
      <c r="I121" s="298">
        <f t="shared" si="134"/>
        <v>0</v>
      </c>
      <c r="J121" s="298">
        <f t="shared" si="134"/>
        <v>0</v>
      </c>
      <c r="K121" s="298">
        <f t="shared" si="134"/>
        <v>0</v>
      </c>
      <c r="L121" s="298">
        <f t="shared" si="134"/>
        <v>0</v>
      </c>
      <c r="M121" s="298">
        <f t="shared" si="134"/>
        <v>0</v>
      </c>
      <c r="N121" s="298">
        <f t="shared" si="134"/>
        <v>0</v>
      </c>
      <c r="O121" s="298">
        <f t="shared" si="134"/>
        <v>0</v>
      </c>
      <c r="P121" s="298">
        <f t="shared" si="134"/>
        <v>0</v>
      </c>
      <c r="Q121" s="298">
        <f t="shared" si="134"/>
        <v>0</v>
      </c>
      <c r="R121" s="298">
        <f t="shared" si="134"/>
        <v>0</v>
      </c>
      <c r="S121" s="298">
        <f t="shared" si="134"/>
        <v>0</v>
      </c>
      <c r="T121" s="298">
        <f t="shared" si="134"/>
        <v>0</v>
      </c>
      <c r="U121" s="298">
        <f t="shared" si="134"/>
        <v>0</v>
      </c>
      <c r="V121" s="298">
        <f t="shared" si="134"/>
        <v>0</v>
      </c>
      <c r="W121" s="298">
        <f t="shared" si="134"/>
        <v>0</v>
      </c>
      <c r="X121" s="298">
        <f t="shared" si="134"/>
        <v>0</v>
      </c>
      <c r="Y121" s="298">
        <f t="shared" si="134"/>
        <v>0</v>
      </c>
      <c r="Z121" s="298">
        <f t="shared" si="134"/>
        <v>0</v>
      </c>
      <c r="AA121" s="298">
        <f t="shared" si="134"/>
        <v>0</v>
      </c>
      <c r="AB121" s="298">
        <f t="shared" si="134"/>
        <v>0</v>
      </c>
      <c r="AC121" s="298">
        <f t="shared" si="134"/>
        <v>0</v>
      </c>
      <c r="AD121" s="298">
        <f t="shared" si="134"/>
        <v>0</v>
      </c>
      <c r="AE121" s="298">
        <f t="shared" si="134"/>
        <v>0</v>
      </c>
      <c r="AF121" s="298">
        <f t="shared" si="134"/>
        <v>0</v>
      </c>
    </row>
    <row r="122" spans="1:32" x14ac:dyDescent="0.25">
      <c r="A122" s="218"/>
    </row>
    <row r="123" spans="1:32" ht="30" x14ac:dyDescent="0.25">
      <c r="A123" s="218"/>
      <c r="B123" s="175" t="s">
        <v>174</v>
      </c>
    </row>
    <row r="124" spans="1:32" ht="60" customHeight="1" x14ac:dyDescent="0.25">
      <c r="A124" s="218"/>
      <c r="B124" s="390" t="s">
        <v>1</v>
      </c>
      <c r="C124" s="390"/>
      <c r="D124" s="390"/>
      <c r="E124" s="390"/>
      <c r="F124" s="386" t="s">
        <v>227</v>
      </c>
      <c r="G124" s="386"/>
      <c r="H124" s="386"/>
      <c r="I124" s="386"/>
      <c r="J124" s="386"/>
      <c r="K124" s="355"/>
      <c r="L124" s="355"/>
      <c r="M124" s="355"/>
      <c r="N124" s="355"/>
      <c r="O124" s="355"/>
      <c r="P124" s="355"/>
      <c r="Q124" s="355"/>
      <c r="R124" s="355"/>
      <c r="S124" s="355"/>
      <c r="T124" s="360"/>
      <c r="U124" s="360"/>
      <c r="V124" s="360"/>
      <c r="W124" s="360"/>
      <c r="X124" s="360"/>
      <c r="Y124" s="360"/>
      <c r="Z124" s="360"/>
    </row>
    <row r="125" spans="1:32" x14ac:dyDescent="0.25">
      <c r="A125" s="218"/>
    </row>
    <row r="126" spans="1:32" ht="30" x14ac:dyDescent="0.25">
      <c r="A126" s="218"/>
      <c r="B126" s="175" t="s">
        <v>45</v>
      </c>
    </row>
    <row r="127" spans="1:32" ht="30.75" customHeight="1" x14ac:dyDescent="0.25">
      <c r="A127" s="218"/>
      <c r="B127" s="415" t="s">
        <v>186</v>
      </c>
      <c r="C127" s="415"/>
      <c r="D127" s="415"/>
      <c r="E127" s="415"/>
    </row>
    <row r="128" spans="1:32" ht="30" x14ac:dyDescent="0.25">
      <c r="A128" s="218"/>
      <c r="B128" s="182" t="s">
        <v>46</v>
      </c>
      <c r="C128" s="24">
        <f>Założenia_Predpoklady!C9</f>
        <v>2016</v>
      </c>
      <c r="D128" s="24">
        <f>Założenia_Predpoklady!D9</f>
        <v>2017</v>
      </c>
      <c r="E128" s="24">
        <f>Założenia_Predpoklady!E9</f>
        <v>2018</v>
      </c>
      <c r="F128" s="24">
        <f>Założenia_Predpoklady!F9</f>
        <v>2019</v>
      </c>
      <c r="G128" s="24">
        <f>Założenia_Predpoklady!G9</f>
        <v>2020</v>
      </c>
      <c r="H128" s="24">
        <f>Założenia_Predpoklady!H9</f>
        <v>2021</v>
      </c>
      <c r="I128" s="24">
        <f>Założenia_Predpoklady!I9</f>
        <v>2022</v>
      </c>
      <c r="J128" s="24">
        <f>Założenia_Predpoklady!J9</f>
        <v>2023</v>
      </c>
      <c r="K128" s="24">
        <f>Założenia_Predpoklady!K9</f>
        <v>2024</v>
      </c>
      <c r="L128" s="24">
        <f>Założenia_Predpoklady!L9</f>
        <v>2025</v>
      </c>
      <c r="M128" s="24">
        <f>Założenia_Predpoklady!M9</f>
        <v>2026</v>
      </c>
      <c r="N128" s="24">
        <f>Założenia_Predpoklady!N9</f>
        <v>2027</v>
      </c>
      <c r="O128" s="24">
        <f>Założenia_Predpoklady!O9</f>
        <v>2028</v>
      </c>
      <c r="P128" s="24">
        <f>Założenia_Predpoklady!P9</f>
        <v>2029</v>
      </c>
      <c r="Q128" s="24">
        <f>Założenia_Predpoklady!Q9</f>
        <v>2030</v>
      </c>
      <c r="R128" s="24">
        <f>Założenia_Predpoklady!R9</f>
        <v>2031</v>
      </c>
      <c r="S128" s="24">
        <f>Założenia_Predpoklady!S9</f>
        <v>2032</v>
      </c>
      <c r="T128" s="24">
        <f>Założenia_Predpoklady!T9</f>
        <v>2033</v>
      </c>
      <c r="U128" s="24">
        <f>Założenia_Predpoklady!U9</f>
        <v>2034</v>
      </c>
      <c r="V128" s="24">
        <f>Założenia_Predpoklady!V9</f>
        <v>2035</v>
      </c>
      <c r="W128" s="24">
        <f>Założenia_Predpoklady!W9</f>
        <v>2036</v>
      </c>
      <c r="X128" s="24">
        <f>Założenia_Predpoklady!X9</f>
        <v>2037</v>
      </c>
      <c r="Y128" s="24">
        <f>Założenia_Predpoklady!Y9</f>
        <v>2038</v>
      </c>
      <c r="Z128" s="24">
        <f>Założenia_Predpoklady!Z9</f>
        <v>2039</v>
      </c>
      <c r="AA128" s="24">
        <f>Założenia_Predpoklady!AA9</f>
        <v>2040</v>
      </c>
      <c r="AB128" s="24">
        <f>Założenia_Predpoklady!AB9</f>
        <v>2041</v>
      </c>
      <c r="AC128" s="24">
        <f>Założenia_Predpoklady!AC9</f>
        <v>2042</v>
      </c>
      <c r="AD128" s="24">
        <f>Założenia_Predpoklady!AD9</f>
        <v>2043</v>
      </c>
      <c r="AE128" s="24">
        <f>Założenia_Predpoklady!AE9</f>
        <v>2044</v>
      </c>
      <c r="AF128" s="24">
        <f>Założenia_Predpoklady!AF9</f>
        <v>2045</v>
      </c>
    </row>
    <row r="129" spans="1:32" ht="30" x14ac:dyDescent="0.25">
      <c r="A129" s="218"/>
      <c r="B129" s="303" t="s">
        <v>47</v>
      </c>
      <c r="C129" s="304"/>
      <c r="D129" s="304"/>
      <c r="E129" s="304"/>
      <c r="F129" s="304"/>
      <c r="G129" s="304"/>
      <c r="H129" s="304"/>
      <c r="I129" s="304"/>
      <c r="J129" s="304"/>
      <c r="K129" s="304"/>
      <c r="L129" s="304"/>
      <c r="M129" s="304"/>
      <c r="N129" s="304"/>
      <c r="O129" s="304"/>
      <c r="P129" s="304"/>
      <c r="Q129" s="304"/>
      <c r="R129" s="304"/>
      <c r="S129" s="304"/>
      <c r="T129" s="304"/>
      <c r="U129" s="304"/>
      <c r="V129" s="304"/>
      <c r="W129" s="304"/>
      <c r="X129" s="304"/>
      <c r="Y129" s="304"/>
      <c r="Z129" s="304"/>
      <c r="AA129" s="304"/>
      <c r="AB129" s="304"/>
      <c r="AC129" s="304"/>
      <c r="AD129" s="304"/>
      <c r="AE129" s="304"/>
      <c r="AF129" s="304"/>
    </row>
    <row r="130" spans="1:32" ht="30" x14ac:dyDescent="0.25">
      <c r="A130" s="239"/>
      <c r="B130" s="305" t="s">
        <v>135</v>
      </c>
      <c r="C130" s="306"/>
      <c r="D130" s="306"/>
      <c r="E130" s="306"/>
      <c r="F130" s="306"/>
      <c r="G130" s="306"/>
      <c r="H130" s="306"/>
      <c r="I130" s="306"/>
      <c r="J130" s="306"/>
      <c r="K130" s="306"/>
      <c r="L130" s="306"/>
      <c r="M130" s="306"/>
      <c r="N130" s="306"/>
      <c r="O130" s="306"/>
      <c r="P130" s="306"/>
      <c r="Q130" s="306"/>
      <c r="R130" s="306"/>
      <c r="S130" s="306"/>
      <c r="T130" s="306"/>
      <c r="U130" s="306"/>
      <c r="V130" s="306"/>
      <c r="W130" s="306"/>
      <c r="X130" s="306"/>
      <c r="Y130" s="306"/>
      <c r="Z130" s="306"/>
      <c r="AA130" s="306"/>
      <c r="AB130" s="306"/>
      <c r="AC130" s="306"/>
      <c r="AD130" s="306"/>
      <c r="AE130" s="306"/>
      <c r="AF130" s="306"/>
    </row>
    <row r="131" spans="1:32" x14ac:dyDescent="0.25">
      <c r="A131" s="240"/>
      <c r="B131" s="13"/>
    </row>
    <row r="132" spans="1:32" ht="30" x14ac:dyDescent="0.25">
      <c r="A132" s="218"/>
      <c r="B132" s="182" t="s">
        <v>46</v>
      </c>
      <c r="C132" s="24">
        <f>Założenia_Predpoklady!C9</f>
        <v>2016</v>
      </c>
      <c r="D132" s="24">
        <f>Założenia_Predpoklady!D9</f>
        <v>2017</v>
      </c>
      <c r="E132" s="24">
        <f>Założenia_Predpoklady!E9</f>
        <v>2018</v>
      </c>
      <c r="F132" s="24">
        <f>Założenia_Predpoklady!F9</f>
        <v>2019</v>
      </c>
      <c r="G132" s="24">
        <f>Założenia_Predpoklady!G9</f>
        <v>2020</v>
      </c>
      <c r="H132" s="24">
        <f>Założenia_Predpoklady!H9</f>
        <v>2021</v>
      </c>
      <c r="I132" s="24">
        <f>Założenia_Predpoklady!I9</f>
        <v>2022</v>
      </c>
      <c r="J132" s="24">
        <f>Założenia_Predpoklady!J9</f>
        <v>2023</v>
      </c>
      <c r="K132" s="24">
        <f>Założenia_Predpoklady!K9</f>
        <v>2024</v>
      </c>
      <c r="L132" s="24">
        <f>Założenia_Predpoklady!L9</f>
        <v>2025</v>
      </c>
      <c r="M132" s="24">
        <f>Założenia_Predpoklady!M9</f>
        <v>2026</v>
      </c>
      <c r="N132" s="24">
        <f>Założenia_Predpoklady!N9</f>
        <v>2027</v>
      </c>
      <c r="O132" s="24">
        <f>Założenia_Predpoklady!O9</f>
        <v>2028</v>
      </c>
      <c r="P132" s="24">
        <f>Założenia_Predpoklady!P9</f>
        <v>2029</v>
      </c>
      <c r="Q132" s="24">
        <f>Założenia_Predpoklady!Q9</f>
        <v>2030</v>
      </c>
      <c r="R132" s="24">
        <f>Założenia_Predpoklady!R9</f>
        <v>2031</v>
      </c>
      <c r="S132" s="24">
        <f>Założenia_Predpoklady!S9</f>
        <v>2032</v>
      </c>
      <c r="T132" s="24">
        <f>Założenia_Predpoklady!T9</f>
        <v>2033</v>
      </c>
      <c r="U132" s="24">
        <f>Założenia_Predpoklady!U9</f>
        <v>2034</v>
      </c>
      <c r="V132" s="24">
        <f>Założenia_Predpoklady!V9</f>
        <v>2035</v>
      </c>
      <c r="W132" s="24">
        <f>Założenia_Predpoklady!W9</f>
        <v>2036</v>
      </c>
      <c r="X132" s="24">
        <f>Założenia_Predpoklady!X9</f>
        <v>2037</v>
      </c>
      <c r="Y132" s="24">
        <f>Założenia_Predpoklady!Y9</f>
        <v>2038</v>
      </c>
      <c r="Z132" s="24">
        <f>Założenia_Predpoklady!Z9</f>
        <v>2039</v>
      </c>
      <c r="AA132" s="24">
        <f>Założenia_Predpoklady!AA9</f>
        <v>2040</v>
      </c>
      <c r="AB132" s="24">
        <f>Założenia_Predpoklady!AB9</f>
        <v>2041</v>
      </c>
      <c r="AC132" s="24">
        <f>Założenia_Predpoklady!AC9</f>
        <v>2042</v>
      </c>
      <c r="AD132" s="24">
        <f>Założenia_Predpoklady!AD9</f>
        <v>2043</v>
      </c>
      <c r="AE132" s="24">
        <f>Założenia_Predpoklady!AE9</f>
        <v>2044</v>
      </c>
      <c r="AF132" s="24">
        <f>Założenia_Predpoklady!AF9</f>
        <v>2045</v>
      </c>
    </row>
    <row r="133" spans="1:32" ht="30" x14ac:dyDescent="0.25">
      <c r="A133" s="218"/>
      <c r="B133" s="307" t="s">
        <v>187</v>
      </c>
      <c r="C133" s="295"/>
      <c r="D133" s="295"/>
      <c r="E133" s="295"/>
      <c r="F133" s="295"/>
      <c r="G133" s="295"/>
      <c r="H133" s="295"/>
      <c r="I133" s="295"/>
      <c r="J133" s="295"/>
      <c r="K133" s="295"/>
      <c r="L133" s="295"/>
      <c r="M133" s="295"/>
      <c r="N133" s="295"/>
      <c r="O133" s="295"/>
      <c r="P133" s="295"/>
      <c r="Q133" s="295"/>
      <c r="R133" s="295"/>
      <c r="S133" s="295"/>
      <c r="T133" s="295"/>
      <c r="U133" s="295"/>
      <c r="V133" s="295"/>
      <c r="W133" s="295"/>
      <c r="X133" s="295"/>
      <c r="Y133" s="295"/>
      <c r="Z133" s="295"/>
      <c r="AA133" s="295"/>
      <c r="AB133" s="295"/>
      <c r="AC133" s="295"/>
      <c r="AD133" s="295"/>
      <c r="AE133" s="295"/>
      <c r="AF133" s="295"/>
    </row>
    <row r="134" spans="1:32" ht="30" x14ac:dyDescent="0.25">
      <c r="A134" s="218"/>
      <c r="B134" s="305" t="s">
        <v>135</v>
      </c>
      <c r="C134" s="306"/>
      <c r="D134" s="306"/>
      <c r="E134" s="306"/>
      <c r="F134" s="306"/>
      <c r="G134" s="306"/>
      <c r="H134" s="306"/>
      <c r="I134" s="306"/>
      <c r="J134" s="306"/>
      <c r="K134" s="306"/>
      <c r="L134" s="306"/>
      <c r="M134" s="306"/>
      <c r="N134" s="306"/>
      <c r="O134" s="306"/>
      <c r="P134" s="306"/>
      <c r="Q134" s="306"/>
      <c r="R134" s="306"/>
      <c r="S134" s="306"/>
      <c r="T134" s="306"/>
      <c r="U134" s="306"/>
      <c r="V134" s="306"/>
      <c r="W134" s="306"/>
      <c r="X134" s="306"/>
      <c r="Y134" s="306"/>
      <c r="Z134" s="306"/>
      <c r="AA134" s="306"/>
      <c r="AB134" s="306"/>
      <c r="AC134" s="306"/>
      <c r="AD134" s="306"/>
      <c r="AE134" s="306"/>
      <c r="AF134" s="306"/>
    </row>
    <row r="135" spans="1:32" x14ac:dyDescent="0.25">
      <c r="A135" s="218"/>
      <c r="B135" s="14"/>
    </row>
    <row r="136" spans="1:32" ht="30" x14ac:dyDescent="0.25">
      <c r="A136" s="218"/>
      <c r="B136" s="182" t="s">
        <v>46</v>
      </c>
      <c r="C136" s="24">
        <f>Założenia_Predpoklady!C9</f>
        <v>2016</v>
      </c>
      <c r="D136" s="24">
        <f>Założenia_Predpoklady!D9</f>
        <v>2017</v>
      </c>
      <c r="E136" s="24">
        <f>Założenia_Predpoklady!E9</f>
        <v>2018</v>
      </c>
      <c r="F136" s="24">
        <f>Założenia_Predpoklady!F9</f>
        <v>2019</v>
      </c>
      <c r="G136" s="24">
        <f>Założenia_Predpoklady!G9</f>
        <v>2020</v>
      </c>
      <c r="H136" s="24">
        <f>Założenia_Predpoklady!H9</f>
        <v>2021</v>
      </c>
      <c r="I136" s="24">
        <f>Założenia_Predpoklady!I9</f>
        <v>2022</v>
      </c>
      <c r="J136" s="24">
        <f>Założenia_Predpoklady!J9</f>
        <v>2023</v>
      </c>
      <c r="K136" s="24">
        <f>Założenia_Predpoklady!K9</f>
        <v>2024</v>
      </c>
      <c r="L136" s="24">
        <f>Założenia_Predpoklady!L9</f>
        <v>2025</v>
      </c>
      <c r="M136" s="24">
        <f>Założenia_Predpoklady!M9</f>
        <v>2026</v>
      </c>
      <c r="N136" s="24">
        <f>Założenia_Predpoklady!N9</f>
        <v>2027</v>
      </c>
      <c r="O136" s="24">
        <f>Założenia_Predpoklady!O9</f>
        <v>2028</v>
      </c>
      <c r="P136" s="24">
        <f>Założenia_Predpoklady!P9</f>
        <v>2029</v>
      </c>
      <c r="Q136" s="24">
        <f>Założenia_Predpoklady!Q9</f>
        <v>2030</v>
      </c>
      <c r="R136" s="24">
        <f>Założenia_Predpoklady!R9</f>
        <v>2031</v>
      </c>
      <c r="S136" s="24">
        <f>Założenia_Predpoklady!S9</f>
        <v>2032</v>
      </c>
      <c r="T136" s="24">
        <f>Założenia_Predpoklady!T9</f>
        <v>2033</v>
      </c>
      <c r="U136" s="24">
        <f>Założenia_Predpoklady!U9</f>
        <v>2034</v>
      </c>
      <c r="V136" s="24">
        <f>Założenia_Predpoklady!V9</f>
        <v>2035</v>
      </c>
      <c r="W136" s="24">
        <f>Założenia_Predpoklady!W9</f>
        <v>2036</v>
      </c>
      <c r="X136" s="24">
        <f>Założenia_Predpoklady!X9</f>
        <v>2037</v>
      </c>
      <c r="Y136" s="24">
        <f>Założenia_Predpoklady!Y9</f>
        <v>2038</v>
      </c>
      <c r="Z136" s="24">
        <f>Założenia_Predpoklady!Z9</f>
        <v>2039</v>
      </c>
      <c r="AA136" s="24">
        <f>Założenia_Predpoklady!AA9</f>
        <v>2040</v>
      </c>
      <c r="AB136" s="24">
        <f>Założenia_Predpoklady!AB9</f>
        <v>2041</v>
      </c>
      <c r="AC136" s="24">
        <f>Założenia_Predpoklady!AC9</f>
        <v>2042</v>
      </c>
      <c r="AD136" s="24">
        <f>Założenia_Predpoklady!AD9</f>
        <v>2043</v>
      </c>
      <c r="AE136" s="24">
        <f>Założenia_Predpoklady!AE9</f>
        <v>2044</v>
      </c>
      <c r="AF136" s="24">
        <f>Założenia_Predpoklady!AF9</f>
        <v>2045</v>
      </c>
    </row>
    <row r="137" spans="1:32" ht="30" x14ac:dyDescent="0.25">
      <c r="A137" s="218"/>
      <c r="B137" s="307" t="s">
        <v>48</v>
      </c>
      <c r="C137" s="295"/>
      <c r="D137" s="295"/>
      <c r="E137" s="295"/>
      <c r="F137" s="295"/>
      <c r="G137" s="295"/>
      <c r="H137" s="295"/>
      <c r="I137" s="295"/>
      <c r="J137" s="295"/>
      <c r="K137" s="295"/>
      <c r="L137" s="295"/>
      <c r="M137" s="295"/>
      <c r="N137" s="295"/>
      <c r="O137" s="295"/>
      <c r="P137" s="295"/>
      <c r="Q137" s="295"/>
      <c r="R137" s="295"/>
      <c r="S137" s="295"/>
      <c r="T137" s="295"/>
      <c r="U137" s="295"/>
      <c r="V137" s="295"/>
      <c r="W137" s="295"/>
      <c r="X137" s="295"/>
      <c r="Y137" s="295"/>
      <c r="Z137" s="295"/>
      <c r="AA137" s="295"/>
      <c r="AB137" s="295"/>
      <c r="AC137" s="295"/>
      <c r="AD137" s="295"/>
      <c r="AE137" s="295"/>
      <c r="AF137" s="295"/>
    </row>
    <row r="138" spans="1:32" ht="30" x14ac:dyDescent="0.25">
      <c r="A138" s="218"/>
      <c r="B138" s="305" t="s">
        <v>135</v>
      </c>
      <c r="C138" s="306"/>
      <c r="D138" s="306"/>
      <c r="E138" s="306"/>
      <c r="F138" s="306"/>
      <c r="G138" s="306"/>
      <c r="H138" s="306"/>
      <c r="I138" s="306"/>
      <c r="J138" s="306"/>
      <c r="K138" s="306"/>
      <c r="L138" s="306"/>
      <c r="M138" s="306"/>
      <c r="N138" s="306"/>
      <c r="O138" s="306"/>
      <c r="P138" s="306"/>
      <c r="Q138" s="306"/>
      <c r="R138" s="306"/>
      <c r="S138" s="306"/>
      <c r="T138" s="306"/>
      <c r="U138" s="306"/>
      <c r="V138" s="306"/>
      <c r="W138" s="306"/>
      <c r="X138" s="306"/>
      <c r="Y138" s="306"/>
      <c r="Z138" s="306"/>
      <c r="AA138" s="306"/>
      <c r="AB138" s="306"/>
      <c r="AC138" s="306"/>
      <c r="AD138" s="306"/>
      <c r="AE138" s="306"/>
      <c r="AF138" s="306"/>
    </row>
    <row r="139" spans="1:32" x14ac:dyDescent="0.25">
      <c r="A139" s="218"/>
      <c r="B139" s="13"/>
    </row>
    <row r="140" spans="1:32" ht="30" x14ac:dyDescent="0.25">
      <c r="A140" s="218"/>
      <c r="B140" s="182" t="s">
        <v>46</v>
      </c>
      <c r="C140" s="24">
        <f>Założenia_Predpoklady!C9</f>
        <v>2016</v>
      </c>
      <c r="D140" s="24">
        <f>Założenia_Predpoklady!D9</f>
        <v>2017</v>
      </c>
      <c r="E140" s="24">
        <f>Założenia_Predpoklady!E9</f>
        <v>2018</v>
      </c>
      <c r="F140" s="24">
        <f>Założenia_Predpoklady!F9</f>
        <v>2019</v>
      </c>
      <c r="G140" s="24">
        <f>Założenia_Predpoklady!G9</f>
        <v>2020</v>
      </c>
      <c r="H140" s="24">
        <f>Założenia_Predpoklady!H9</f>
        <v>2021</v>
      </c>
      <c r="I140" s="24">
        <f>Założenia_Predpoklady!I9</f>
        <v>2022</v>
      </c>
      <c r="J140" s="24">
        <f>Założenia_Predpoklady!J9</f>
        <v>2023</v>
      </c>
      <c r="K140" s="24">
        <f>Założenia_Predpoklady!K9</f>
        <v>2024</v>
      </c>
      <c r="L140" s="24">
        <f>Założenia_Predpoklady!L9</f>
        <v>2025</v>
      </c>
      <c r="M140" s="24">
        <f>Założenia_Predpoklady!M9</f>
        <v>2026</v>
      </c>
      <c r="N140" s="24">
        <f>Założenia_Predpoklady!N9</f>
        <v>2027</v>
      </c>
      <c r="O140" s="24">
        <f>Założenia_Predpoklady!O9</f>
        <v>2028</v>
      </c>
      <c r="P140" s="24">
        <f>Założenia_Predpoklady!P9</f>
        <v>2029</v>
      </c>
      <c r="Q140" s="24">
        <f>Założenia_Predpoklady!Q9</f>
        <v>2030</v>
      </c>
      <c r="R140" s="24">
        <f>Założenia_Predpoklady!R9</f>
        <v>2031</v>
      </c>
      <c r="S140" s="24">
        <f>Założenia_Predpoklady!S9</f>
        <v>2032</v>
      </c>
      <c r="T140" s="24">
        <f>Założenia_Predpoklady!T9</f>
        <v>2033</v>
      </c>
      <c r="U140" s="24">
        <f>Założenia_Predpoklady!U9</f>
        <v>2034</v>
      </c>
      <c r="V140" s="24">
        <f>Założenia_Predpoklady!V9</f>
        <v>2035</v>
      </c>
      <c r="W140" s="24">
        <f>Założenia_Predpoklady!W9</f>
        <v>2036</v>
      </c>
      <c r="X140" s="24">
        <f>Założenia_Predpoklady!X9</f>
        <v>2037</v>
      </c>
      <c r="Y140" s="24">
        <f>Założenia_Predpoklady!Y9</f>
        <v>2038</v>
      </c>
      <c r="Z140" s="24">
        <f>Założenia_Predpoklady!Z9</f>
        <v>2039</v>
      </c>
      <c r="AA140" s="24">
        <f>Założenia_Predpoklady!AA9</f>
        <v>2040</v>
      </c>
      <c r="AB140" s="24">
        <f>Założenia_Predpoklady!AB9</f>
        <v>2041</v>
      </c>
      <c r="AC140" s="24">
        <f>Założenia_Predpoklady!AC9</f>
        <v>2042</v>
      </c>
      <c r="AD140" s="24">
        <f>Założenia_Predpoklady!AD9</f>
        <v>2043</v>
      </c>
      <c r="AE140" s="24">
        <f>Założenia_Predpoklady!AE9</f>
        <v>2044</v>
      </c>
      <c r="AF140" s="24">
        <f>Założenia_Predpoklady!AF9</f>
        <v>2045</v>
      </c>
    </row>
    <row r="141" spans="1:32" ht="45" x14ac:dyDescent="0.25">
      <c r="A141" s="218"/>
      <c r="B141" s="307" t="s">
        <v>238</v>
      </c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304"/>
      <c r="AE141" s="304"/>
      <c r="AF141" s="304"/>
    </row>
    <row r="142" spans="1:32" ht="30" x14ac:dyDescent="0.25">
      <c r="A142" s="218"/>
      <c r="B142" s="305" t="s">
        <v>135</v>
      </c>
      <c r="C142" s="306"/>
      <c r="D142" s="306"/>
      <c r="E142" s="306"/>
      <c r="F142" s="306"/>
      <c r="G142" s="306"/>
      <c r="H142" s="306"/>
      <c r="I142" s="306"/>
      <c r="J142" s="306"/>
      <c r="K142" s="306"/>
      <c r="L142" s="306"/>
      <c r="M142" s="306"/>
      <c r="N142" s="306"/>
      <c r="O142" s="306"/>
      <c r="P142" s="306"/>
      <c r="Q142" s="306"/>
      <c r="R142" s="306"/>
      <c r="S142" s="306"/>
      <c r="T142" s="306"/>
      <c r="U142" s="306"/>
      <c r="V142" s="306"/>
      <c r="W142" s="306"/>
      <c r="X142" s="306"/>
      <c r="Y142" s="306"/>
      <c r="Z142" s="306"/>
      <c r="AA142" s="306"/>
      <c r="AB142" s="306"/>
      <c r="AC142" s="306"/>
      <c r="AD142" s="306"/>
      <c r="AE142" s="306"/>
      <c r="AF142" s="306"/>
    </row>
    <row r="143" spans="1:32" x14ac:dyDescent="0.25">
      <c r="A143" s="218"/>
      <c r="B143" s="13"/>
    </row>
    <row r="144" spans="1:32" ht="30" x14ac:dyDescent="0.25">
      <c r="A144" s="218"/>
      <c r="B144" s="182" t="s">
        <v>46</v>
      </c>
      <c r="C144" s="24">
        <f>Założenia_Predpoklady!C9</f>
        <v>2016</v>
      </c>
      <c r="D144" s="24">
        <f>Założenia_Predpoklady!D9</f>
        <v>2017</v>
      </c>
      <c r="E144" s="24">
        <f>Założenia_Predpoklady!E9</f>
        <v>2018</v>
      </c>
      <c r="F144" s="24">
        <f>Założenia_Predpoklady!F9</f>
        <v>2019</v>
      </c>
      <c r="G144" s="24">
        <f>Założenia_Predpoklady!G9</f>
        <v>2020</v>
      </c>
      <c r="H144" s="24">
        <f>Założenia_Predpoklady!H9</f>
        <v>2021</v>
      </c>
      <c r="I144" s="24">
        <f>Założenia_Predpoklady!I9</f>
        <v>2022</v>
      </c>
      <c r="J144" s="24">
        <f>Założenia_Predpoklady!J9</f>
        <v>2023</v>
      </c>
      <c r="K144" s="24">
        <f>Założenia_Predpoklady!K9</f>
        <v>2024</v>
      </c>
      <c r="L144" s="24">
        <f>Założenia_Predpoklady!L9</f>
        <v>2025</v>
      </c>
      <c r="M144" s="24">
        <f>Założenia_Predpoklady!M9</f>
        <v>2026</v>
      </c>
      <c r="N144" s="24">
        <f>Założenia_Predpoklady!N9</f>
        <v>2027</v>
      </c>
      <c r="O144" s="24">
        <f>Założenia_Predpoklady!O9</f>
        <v>2028</v>
      </c>
      <c r="P144" s="24">
        <f>Założenia_Predpoklady!P9</f>
        <v>2029</v>
      </c>
      <c r="Q144" s="24">
        <f>Założenia_Predpoklady!Q9</f>
        <v>2030</v>
      </c>
      <c r="R144" s="24">
        <f>Założenia_Predpoklady!R9</f>
        <v>2031</v>
      </c>
      <c r="S144" s="24">
        <f>Założenia_Predpoklady!S9</f>
        <v>2032</v>
      </c>
      <c r="T144" s="24">
        <f>Założenia_Predpoklady!T9</f>
        <v>2033</v>
      </c>
      <c r="U144" s="24">
        <f>Założenia_Predpoklady!U9</f>
        <v>2034</v>
      </c>
      <c r="V144" s="24">
        <f>Założenia_Predpoklady!V9</f>
        <v>2035</v>
      </c>
      <c r="W144" s="24">
        <f>Założenia_Predpoklady!W9</f>
        <v>2036</v>
      </c>
      <c r="X144" s="24">
        <f>Założenia_Predpoklady!X9</f>
        <v>2037</v>
      </c>
      <c r="Y144" s="24">
        <f>Założenia_Predpoklady!Y9</f>
        <v>2038</v>
      </c>
      <c r="Z144" s="24">
        <f>Założenia_Predpoklady!Z9</f>
        <v>2039</v>
      </c>
      <c r="AA144" s="24">
        <f>Założenia_Predpoklady!AA9</f>
        <v>2040</v>
      </c>
      <c r="AB144" s="24">
        <f>Założenia_Predpoklady!AB9</f>
        <v>2041</v>
      </c>
      <c r="AC144" s="24">
        <f>Założenia_Predpoklady!AC9</f>
        <v>2042</v>
      </c>
      <c r="AD144" s="24">
        <f>Założenia_Predpoklady!AD9</f>
        <v>2043</v>
      </c>
      <c r="AE144" s="24">
        <f>Założenia_Predpoklady!AE9</f>
        <v>2044</v>
      </c>
      <c r="AF144" s="24">
        <f>Założenia_Predpoklady!AF9</f>
        <v>2045</v>
      </c>
    </row>
    <row r="145" spans="1:32" ht="30" x14ac:dyDescent="0.25">
      <c r="A145" s="218"/>
      <c r="B145" s="307" t="s">
        <v>223</v>
      </c>
      <c r="C145" s="295"/>
      <c r="D145" s="295"/>
      <c r="E145" s="295"/>
      <c r="F145" s="295"/>
      <c r="G145" s="295"/>
      <c r="H145" s="295"/>
      <c r="I145" s="295"/>
      <c r="J145" s="295"/>
      <c r="K145" s="295"/>
      <c r="L145" s="295"/>
      <c r="M145" s="295"/>
      <c r="N145" s="295"/>
      <c r="O145" s="295"/>
      <c r="P145" s="295"/>
      <c r="Q145" s="295"/>
      <c r="R145" s="295"/>
      <c r="S145" s="295"/>
      <c r="T145" s="295"/>
      <c r="U145" s="295"/>
      <c r="V145" s="295"/>
      <c r="W145" s="295"/>
      <c r="X145" s="295"/>
      <c r="Y145" s="295"/>
      <c r="Z145" s="295"/>
      <c r="AA145" s="295"/>
      <c r="AB145" s="295"/>
      <c r="AC145" s="295"/>
      <c r="AD145" s="295"/>
      <c r="AE145" s="295"/>
      <c r="AF145" s="295"/>
    </row>
    <row r="146" spans="1:32" ht="30" x14ac:dyDescent="0.25">
      <c r="A146" s="218"/>
      <c r="B146" s="305" t="s">
        <v>135</v>
      </c>
      <c r="C146" s="306"/>
      <c r="D146" s="306"/>
      <c r="E146" s="306"/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  <c r="Q146" s="306"/>
      <c r="R146" s="306"/>
      <c r="S146" s="306"/>
      <c r="T146" s="306"/>
      <c r="U146" s="306"/>
      <c r="V146" s="306"/>
      <c r="W146" s="306"/>
      <c r="X146" s="306"/>
      <c r="Y146" s="306"/>
      <c r="Z146" s="306"/>
      <c r="AA146" s="306"/>
      <c r="AB146" s="306"/>
      <c r="AC146" s="306"/>
      <c r="AD146" s="306"/>
      <c r="AE146" s="306"/>
      <c r="AF146" s="306"/>
    </row>
    <row r="147" spans="1:32" x14ac:dyDescent="0.25">
      <c r="A147" s="218"/>
      <c r="B147" s="13"/>
    </row>
    <row r="148" spans="1:32" ht="30" x14ac:dyDescent="0.25">
      <c r="A148" s="218"/>
      <c r="B148" s="182" t="s">
        <v>46</v>
      </c>
      <c r="C148" s="24">
        <f>Założenia_Predpoklady!C9</f>
        <v>2016</v>
      </c>
      <c r="D148" s="24">
        <f>Założenia_Predpoklady!D9</f>
        <v>2017</v>
      </c>
      <c r="E148" s="24">
        <f>Założenia_Predpoklady!E9</f>
        <v>2018</v>
      </c>
      <c r="F148" s="24">
        <f>Założenia_Predpoklady!F9</f>
        <v>2019</v>
      </c>
      <c r="G148" s="24">
        <f>Założenia_Predpoklady!G9</f>
        <v>2020</v>
      </c>
      <c r="H148" s="24">
        <f>Założenia_Predpoklady!H9</f>
        <v>2021</v>
      </c>
      <c r="I148" s="24">
        <f>Założenia_Predpoklady!I9</f>
        <v>2022</v>
      </c>
      <c r="J148" s="24">
        <f>Założenia_Predpoklady!J9</f>
        <v>2023</v>
      </c>
      <c r="K148" s="24">
        <f>Założenia_Predpoklady!K9</f>
        <v>2024</v>
      </c>
      <c r="L148" s="24">
        <f>Założenia_Predpoklady!L9</f>
        <v>2025</v>
      </c>
      <c r="M148" s="24">
        <f>Założenia_Predpoklady!M9</f>
        <v>2026</v>
      </c>
      <c r="N148" s="24">
        <f>Założenia_Predpoklady!N9</f>
        <v>2027</v>
      </c>
      <c r="O148" s="24">
        <f>Założenia_Predpoklady!O9</f>
        <v>2028</v>
      </c>
      <c r="P148" s="24">
        <f>Założenia_Predpoklady!P9</f>
        <v>2029</v>
      </c>
      <c r="Q148" s="24">
        <f>Założenia_Predpoklady!Q9</f>
        <v>2030</v>
      </c>
      <c r="R148" s="24">
        <f>Założenia_Predpoklady!R9</f>
        <v>2031</v>
      </c>
      <c r="S148" s="24">
        <f>Założenia_Predpoklady!S9</f>
        <v>2032</v>
      </c>
      <c r="T148" s="24">
        <f>Założenia_Predpoklady!T9</f>
        <v>2033</v>
      </c>
      <c r="U148" s="24">
        <f>Założenia_Predpoklady!U9</f>
        <v>2034</v>
      </c>
      <c r="V148" s="24">
        <f>Założenia_Predpoklady!V9</f>
        <v>2035</v>
      </c>
      <c r="W148" s="24">
        <f>Założenia_Predpoklady!W9</f>
        <v>2036</v>
      </c>
      <c r="X148" s="24">
        <f>Założenia_Predpoklady!X9</f>
        <v>2037</v>
      </c>
      <c r="Y148" s="24">
        <f>Założenia_Predpoklady!Y9</f>
        <v>2038</v>
      </c>
      <c r="Z148" s="24">
        <f>Założenia_Predpoklady!Z9</f>
        <v>2039</v>
      </c>
      <c r="AA148" s="24">
        <f>Założenia_Predpoklady!AA9</f>
        <v>2040</v>
      </c>
      <c r="AB148" s="24">
        <f>Założenia_Predpoklady!AB9</f>
        <v>2041</v>
      </c>
      <c r="AC148" s="24">
        <f>Założenia_Predpoklady!AC9</f>
        <v>2042</v>
      </c>
      <c r="AD148" s="24">
        <f>Założenia_Predpoklady!AD9</f>
        <v>2043</v>
      </c>
      <c r="AE148" s="24">
        <f>Założenia_Predpoklady!AE9</f>
        <v>2044</v>
      </c>
      <c r="AF148" s="24">
        <f>Założenia_Predpoklady!AF9</f>
        <v>2045</v>
      </c>
    </row>
    <row r="149" spans="1:32" ht="30" x14ac:dyDescent="0.25">
      <c r="A149" s="218"/>
      <c r="B149" s="307" t="s">
        <v>49</v>
      </c>
      <c r="C149" s="304"/>
      <c r="D149" s="304"/>
      <c r="E149" s="304"/>
      <c r="F149" s="304"/>
      <c r="G149" s="304"/>
      <c r="H149" s="304"/>
      <c r="I149" s="304"/>
      <c r="J149" s="304"/>
      <c r="K149" s="304"/>
      <c r="L149" s="304"/>
      <c r="M149" s="304"/>
      <c r="N149" s="304"/>
      <c r="O149" s="304"/>
      <c r="P149" s="304"/>
      <c r="Q149" s="304"/>
      <c r="R149" s="304"/>
      <c r="S149" s="304"/>
      <c r="T149" s="304"/>
      <c r="U149" s="304"/>
      <c r="V149" s="304"/>
      <c r="W149" s="304"/>
      <c r="X149" s="304"/>
      <c r="Y149" s="304"/>
      <c r="Z149" s="304"/>
      <c r="AA149" s="304"/>
      <c r="AB149" s="304"/>
      <c r="AC149" s="304"/>
      <c r="AD149" s="304"/>
      <c r="AE149" s="304"/>
      <c r="AF149" s="304"/>
    </row>
    <row r="150" spans="1:32" ht="30" x14ac:dyDescent="0.25">
      <c r="A150" s="218"/>
      <c r="B150" s="305" t="s">
        <v>135</v>
      </c>
      <c r="C150" s="306"/>
      <c r="D150" s="306"/>
      <c r="E150" s="306"/>
      <c r="F150" s="306"/>
      <c r="G150" s="306"/>
      <c r="H150" s="306"/>
      <c r="I150" s="306"/>
      <c r="J150" s="306"/>
      <c r="K150" s="306"/>
      <c r="L150" s="306"/>
      <c r="M150" s="306"/>
      <c r="N150" s="306"/>
      <c r="O150" s="306"/>
      <c r="P150" s="306"/>
      <c r="Q150" s="306"/>
      <c r="R150" s="306"/>
      <c r="S150" s="306"/>
      <c r="T150" s="306"/>
      <c r="U150" s="306"/>
      <c r="V150" s="306"/>
      <c r="W150" s="306"/>
      <c r="X150" s="306"/>
      <c r="Y150" s="306"/>
      <c r="Z150" s="306"/>
      <c r="AA150" s="306"/>
      <c r="AB150" s="306"/>
      <c r="AC150" s="306"/>
      <c r="AD150" s="306"/>
      <c r="AE150" s="306"/>
      <c r="AF150" s="306"/>
    </row>
    <row r="151" spans="1:32" x14ac:dyDescent="0.25">
      <c r="A151" s="218"/>
      <c r="B151" s="12"/>
    </row>
    <row r="152" spans="1:32" ht="30" x14ac:dyDescent="0.25">
      <c r="A152" s="218"/>
      <c r="B152" s="182" t="s">
        <v>46</v>
      </c>
      <c r="C152" s="24">
        <f>Założenia_Predpoklady!C9</f>
        <v>2016</v>
      </c>
      <c r="D152" s="24">
        <f>Założenia_Predpoklady!D9</f>
        <v>2017</v>
      </c>
      <c r="E152" s="24">
        <f>Założenia_Predpoklady!E9</f>
        <v>2018</v>
      </c>
      <c r="F152" s="24">
        <f>Założenia_Predpoklady!F9</f>
        <v>2019</v>
      </c>
      <c r="G152" s="24">
        <f>Założenia_Predpoklady!G9</f>
        <v>2020</v>
      </c>
      <c r="H152" s="24">
        <f>Założenia_Predpoklady!H9</f>
        <v>2021</v>
      </c>
      <c r="I152" s="24">
        <f>Założenia_Predpoklady!I9</f>
        <v>2022</v>
      </c>
      <c r="J152" s="24">
        <f>Założenia_Predpoklady!J9</f>
        <v>2023</v>
      </c>
      <c r="K152" s="24">
        <f>Założenia_Predpoklady!K9</f>
        <v>2024</v>
      </c>
      <c r="L152" s="24">
        <f>Założenia_Predpoklady!L9</f>
        <v>2025</v>
      </c>
      <c r="M152" s="24">
        <f>Założenia_Predpoklady!M9</f>
        <v>2026</v>
      </c>
      <c r="N152" s="24">
        <f>Założenia_Predpoklady!N9</f>
        <v>2027</v>
      </c>
      <c r="O152" s="24">
        <f>Założenia_Predpoklady!O9</f>
        <v>2028</v>
      </c>
      <c r="P152" s="24">
        <f>Założenia_Predpoklady!P9</f>
        <v>2029</v>
      </c>
      <c r="Q152" s="24">
        <f>Założenia_Predpoklady!Q9</f>
        <v>2030</v>
      </c>
      <c r="R152" s="24">
        <f>Założenia_Predpoklady!R9</f>
        <v>2031</v>
      </c>
      <c r="S152" s="24">
        <f>Założenia_Predpoklady!S9</f>
        <v>2032</v>
      </c>
      <c r="T152" s="24">
        <f>Założenia_Predpoklady!T9</f>
        <v>2033</v>
      </c>
      <c r="U152" s="24">
        <f>Założenia_Predpoklady!U9</f>
        <v>2034</v>
      </c>
      <c r="V152" s="24">
        <f>Założenia_Predpoklady!V9</f>
        <v>2035</v>
      </c>
      <c r="W152" s="24">
        <f>Założenia_Predpoklady!W9</f>
        <v>2036</v>
      </c>
      <c r="X152" s="24">
        <f>Założenia_Predpoklady!X9</f>
        <v>2037</v>
      </c>
      <c r="Y152" s="24">
        <f>Założenia_Predpoklady!Y9</f>
        <v>2038</v>
      </c>
      <c r="Z152" s="24">
        <f>Założenia_Predpoklady!Z9</f>
        <v>2039</v>
      </c>
      <c r="AA152" s="24">
        <f>Założenia_Predpoklady!AA9</f>
        <v>2040</v>
      </c>
      <c r="AB152" s="24">
        <f>Założenia_Predpoklady!AB9</f>
        <v>2041</v>
      </c>
      <c r="AC152" s="24">
        <f>Założenia_Predpoklady!AC9</f>
        <v>2042</v>
      </c>
      <c r="AD152" s="24">
        <f>Założenia_Predpoklady!AD9</f>
        <v>2043</v>
      </c>
      <c r="AE152" s="24">
        <f>Założenia_Predpoklady!AE9</f>
        <v>2044</v>
      </c>
      <c r="AF152" s="24">
        <f>Założenia_Predpoklady!AF9</f>
        <v>2045</v>
      </c>
    </row>
    <row r="153" spans="1:32" ht="30" x14ac:dyDescent="0.25">
      <c r="A153" s="218"/>
      <c r="B153" s="307" t="s">
        <v>50</v>
      </c>
      <c r="C153" s="295"/>
      <c r="D153" s="295"/>
      <c r="E153" s="295"/>
      <c r="F153" s="295"/>
      <c r="G153" s="295"/>
      <c r="H153" s="295"/>
      <c r="I153" s="295"/>
      <c r="J153" s="295"/>
      <c r="K153" s="295"/>
      <c r="L153" s="295"/>
      <c r="M153" s="295"/>
      <c r="N153" s="295"/>
      <c r="O153" s="295"/>
      <c r="P153" s="295"/>
      <c r="Q153" s="295"/>
      <c r="R153" s="295"/>
      <c r="S153" s="295"/>
      <c r="T153" s="295"/>
      <c r="U153" s="295"/>
      <c r="V153" s="295"/>
      <c r="W153" s="295"/>
      <c r="X153" s="295"/>
      <c r="Y153" s="295"/>
      <c r="Z153" s="295"/>
      <c r="AA153" s="295"/>
      <c r="AB153" s="295"/>
      <c r="AC153" s="295"/>
      <c r="AD153" s="295"/>
      <c r="AE153" s="295"/>
      <c r="AF153" s="295"/>
    </row>
    <row r="154" spans="1:32" ht="30" x14ac:dyDescent="0.25">
      <c r="A154" s="218"/>
      <c r="B154" s="305" t="s">
        <v>135</v>
      </c>
      <c r="C154" s="306"/>
      <c r="D154" s="306"/>
      <c r="E154" s="306"/>
      <c r="F154" s="306"/>
      <c r="G154" s="306"/>
      <c r="H154" s="306"/>
      <c r="I154" s="306"/>
      <c r="J154" s="306"/>
      <c r="K154" s="306"/>
      <c r="L154" s="306"/>
      <c r="M154" s="306"/>
      <c r="N154" s="306"/>
      <c r="O154" s="306"/>
      <c r="P154" s="306"/>
      <c r="Q154" s="306"/>
      <c r="R154" s="306"/>
      <c r="S154" s="306"/>
      <c r="T154" s="306"/>
      <c r="U154" s="306"/>
      <c r="V154" s="306"/>
      <c r="W154" s="306"/>
      <c r="X154" s="306"/>
      <c r="Y154" s="306"/>
      <c r="Z154" s="306"/>
      <c r="AA154" s="306"/>
      <c r="AB154" s="306"/>
      <c r="AC154" s="306"/>
      <c r="AD154" s="306"/>
      <c r="AE154" s="306"/>
      <c r="AF154" s="306"/>
    </row>
    <row r="155" spans="1:32" x14ac:dyDescent="0.25">
      <c r="A155" s="218"/>
      <c r="B155" s="7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</row>
    <row r="156" spans="1:32" ht="30" x14ac:dyDescent="0.25">
      <c r="A156" s="218"/>
      <c r="B156" s="182" t="s">
        <v>46</v>
      </c>
      <c r="C156" s="24">
        <f>Założenia_Predpoklady!C9</f>
        <v>2016</v>
      </c>
      <c r="D156" s="24">
        <f>Założenia_Predpoklady!D9</f>
        <v>2017</v>
      </c>
      <c r="E156" s="24">
        <f>Założenia_Predpoklady!E9</f>
        <v>2018</v>
      </c>
      <c r="F156" s="24">
        <f>Założenia_Predpoklady!F9</f>
        <v>2019</v>
      </c>
      <c r="G156" s="24">
        <f>Założenia_Predpoklady!G9</f>
        <v>2020</v>
      </c>
      <c r="H156" s="24">
        <f>Założenia_Predpoklady!H9</f>
        <v>2021</v>
      </c>
      <c r="I156" s="24">
        <f>Założenia_Predpoklady!I9</f>
        <v>2022</v>
      </c>
      <c r="J156" s="24">
        <f>Założenia_Predpoklady!J9</f>
        <v>2023</v>
      </c>
      <c r="K156" s="24">
        <f>Założenia_Predpoklady!K9</f>
        <v>2024</v>
      </c>
      <c r="L156" s="24">
        <f>Założenia_Predpoklady!L9</f>
        <v>2025</v>
      </c>
      <c r="M156" s="24">
        <f>Założenia_Predpoklady!M9</f>
        <v>2026</v>
      </c>
      <c r="N156" s="24">
        <f>Założenia_Predpoklady!N9</f>
        <v>2027</v>
      </c>
      <c r="O156" s="24">
        <f>Założenia_Predpoklady!O9</f>
        <v>2028</v>
      </c>
      <c r="P156" s="24">
        <f>Założenia_Predpoklady!P9</f>
        <v>2029</v>
      </c>
      <c r="Q156" s="24">
        <f>Założenia_Predpoklady!Q9</f>
        <v>2030</v>
      </c>
      <c r="R156" s="24">
        <f>Założenia_Predpoklady!R9</f>
        <v>2031</v>
      </c>
      <c r="S156" s="24">
        <f>Założenia_Predpoklady!S9</f>
        <v>2032</v>
      </c>
      <c r="T156" s="24">
        <f>Założenia_Predpoklady!T9</f>
        <v>2033</v>
      </c>
      <c r="U156" s="24">
        <f>Założenia_Predpoklady!U9</f>
        <v>2034</v>
      </c>
      <c r="V156" s="24">
        <f>Założenia_Predpoklady!V9</f>
        <v>2035</v>
      </c>
      <c r="W156" s="24">
        <f>Założenia_Predpoklady!W9</f>
        <v>2036</v>
      </c>
      <c r="X156" s="24">
        <f>Założenia_Predpoklady!X9</f>
        <v>2037</v>
      </c>
      <c r="Y156" s="24">
        <f>Założenia_Predpoklady!Y9</f>
        <v>2038</v>
      </c>
      <c r="Z156" s="24">
        <f>Założenia_Predpoklady!Z9</f>
        <v>2039</v>
      </c>
      <c r="AA156" s="24">
        <f>Założenia_Predpoklady!AA9</f>
        <v>2040</v>
      </c>
      <c r="AB156" s="24">
        <f>Założenia_Predpoklady!AB9</f>
        <v>2041</v>
      </c>
      <c r="AC156" s="24">
        <f>Założenia_Predpoklady!AC9</f>
        <v>2042</v>
      </c>
      <c r="AD156" s="24">
        <f>Założenia_Predpoklady!AD9</f>
        <v>2043</v>
      </c>
      <c r="AE156" s="24">
        <f>Założenia_Predpoklady!AE9</f>
        <v>2044</v>
      </c>
      <c r="AF156" s="24">
        <f>Założenia_Predpoklady!AF9</f>
        <v>2045</v>
      </c>
    </row>
    <row r="157" spans="1:32" ht="30" x14ac:dyDescent="0.25">
      <c r="A157" s="218"/>
      <c r="B157" s="307" t="s">
        <v>51</v>
      </c>
      <c r="C157" s="295"/>
      <c r="D157" s="295"/>
      <c r="E157" s="295"/>
      <c r="F157" s="295"/>
      <c r="G157" s="295"/>
      <c r="H157" s="295"/>
      <c r="I157" s="295"/>
      <c r="J157" s="295"/>
      <c r="K157" s="295"/>
      <c r="L157" s="295"/>
      <c r="M157" s="295"/>
      <c r="N157" s="295"/>
      <c r="O157" s="295"/>
      <c r="P157" s="295"/>
      <c r="Q157" s="295"/>
      <c r="R157" s="295"/>
      <c r="S157" s="295"/>
      <c r="T157" s="295"/>
      <c r="U157" s="295"/>
      <c r="V157" s="295"/>
      <c r="W157" s="295"/>
      <c r="X157" s="295"/>
      <c r="Y157" s="295"/>
      <c r="Z157" s="295"/>
      <c r="AA157" s="295"/>
      <c r="AB157" s="295"/>
      <c r="AC157" s="295"/>
      <c r="AD157" s="295"/>
      <c r="AE157" s="295"/>
      <c r="AF157" s="295"/>
    </row>
    <row r="158" spans="1:32" ht="30" x14ac:dyDescent="0.25">
      <c r="A158" s="218"/>
      <c r="B158" s="305" t="s">
        <v>135</v>
      </c>
      <c r="C158" s="306"/>
      <c r="D158" s="306"/>
      <c r="E158" s="306"/>
      <c r="F158" s="306"/>
      <c r="G158" s="306"/>
      <c r="H158" s="306"/>
      <c r="I158" s="306"/>
      <c r="J158" s="306"/>
      <c r="K158" s="306"/>
      <c r="L158" s="306"/>
      <c r="M158" s="306"/>
      <c r="N158" s="306"/>
      <c r="O158" s="306"/>
      <c r="P158" s="306"/>
      <c r="Q158" s="306"/>
      <c r="R158" s="306"/>
      <c r="S158" s="306"/>
      <c r="T158" s="306"/>
      <c r="U158" s="306"/>
      <c r="V158" s="306"/>
      <c r="W158" s="306"/>
      <c r="X158" s="306"/>
      <c r="Y158" s="306"/>
      <c r="Z158" s="306"/>
      <c r="AA158" s="306"/>
      <c r="AB158" s="306"/>
      <c r="AC158" s="306"/>
      <c r="AD158" s="306"/>
      <c r="AE158" s="306"/>
      <c r="AF158" s="306"/>
    </row>
    <row r="159" spans="1:32" x14ac:dyDescent="0.25">
      <c r="A159" s="218"/>
      <c r="B159" s="12"/>
    </row>
    <row r="160" spans="1:32" ht="30" x14ac:dyDescent="0.25">
      <c r="A160" s="218"/>
      <c r="B160" s="182" t="s">
        <v>46</v>
      </c>
      <c r="C160" s="24">
        <f>Założenia_Predpoklady!C9</f>
        <v>2016</v>
      </c>
      <c r="D160" s="24">
        <f>Założenia_Predpoklady!D9</f>
        <v>2017</v>
      </c>
      <c r="E160" s="24">
        <f>Założenia_Predpoklady!E9</f>
        <v>2018</v>
      </c>
      <c r="F160" s="24">
        <f>Założenia_Predpoklady!F9</f>
        <v>2019</v>
      </c>
      <c r="G160" s="24">
        <f>Założenia_Predpoklady!G9</f>
        <v>2020</v>
      </c>
      <c r="H160" s="24">
        <f>Założenia_Predpoklady!H9</f>
        <v>2021</v>
      </c>
      <c r="I160" s="24">
        <f>Założenia_Predpoklady!I9</f>
        <v>2022</v>
      </c>
      <c r="J160" s="24">
        <f>Założenia_Predpoklady!J9</f>
        <v>2023</v>
      </c>
      <c r="K160" s="24">
        <f>Założenia_Predpoklady!K9</f>
        <v>2024</v>
      </c>
      <c r="L160" s="24">
        <f>Założenia_Predpoklady!L9</f>
        <v>2025</v>
      </c>
      <c r="M160" s="24">
        <f>Założenia_Predpoklady!M9</f>
        <v>2026</v>
      </c>
      <c r="N160" s="24">
        <f>Założenia_Predpoklady!N9</f>
        <v>2027</v>
      </c>
      <c r="O160" s="24">
        <f>Założenia_Predpoklady!O9</f>
        <v>2028</v>
      </c>
      <c r="P160" s="24">
        <f>Założenia_Predpoklady!P9</f>
        <v>2029</v>
      </c>
      <c r="Q160" s="24">
        <f>Założenia_Predpoklady!Q9</f>
        <v>2030</v>
      </c>
      <c r="R160" s="24">
        <f>Założenia_Predpoklady!R9</f>
        <v>2031</v>
      </c>
      <c r="S160" s="24">
        <f>Założenia_Predpoklady!S9</f>
        <v>2032</v>
      </c>
      <c r="T160" s="24">
        <f>Założenia_Predpoklady!T9</f>
        <v>2033</v>
      </c>
      <c r="U160" s="24">
        <f>Założenia_Predpoklady!U9</f>
        <v>2034</v>
      </c>
      <c r="V160" s="24">
        <f>Założenia_Predpoklady!V9</f>
        <v>2035</v>
      </c>
      <c r="W160" s="24">
        <f>Założenia_Predpoklady!W9</f>
        <v>2036</v>
      </c>
      <c r="X160" s="24">
        <f>Założenia_Predpoklady!X9</f>
        <v>2037</v>
      </c>
      <c r="Y160" s="24">
        <f>Założenia_Predpoklady!Y9</f>
        <v>2038</v>
      </c>
      <c r="Z160" s="24">
        <f>Założenia_Predpoklady!Z9</f>
        <v>2039</v>
      </c>
      <c r="AA160" s="24">
        <f>Założenia_Predpoklady!AA9</f>
        <v>2040</v>
      </c>
      <c r="AB160" s="24">
        <f>Założenia_Predpoklady!AB9</f>
        <v>2041</v>
      </c>
      <c r="AC160" s="24">
        <f>Założenia_Predpoklady!AC9</f>
        <v>2042</v>
      </c>
      <c r="AD160" s="24">
        <f>Założenia_Predpoklady!AD9</f>
        <v>2043</v>
      </c>
      <c r="AE160" s="24">
        <f>Założenia_Predpoklady!AE9</f>
        <v>2044</v>
      </c>
      <c r="AF160" s="24">
        <f>Założenia_Predpoklady!AF9</f>
        <v>2045</v>
      </c>
    </row>
    <row r="161" spans="1:32" ht="30" x14ac:dyDescent="0.25">
      <c r="A161" s="218"/>
      <c r="B161" s="307" t="s">
        <v>52</v>
      </c>
      <c r="C161" s="295"/>
      <c r="D161" s="295"/>
      <c r="E161" s="295"/>
      <c r="F161" s="295"/>
      <c r="G161" s="295"/>
      <c r="H161" s="295"/>
      <c r="I161" s="295"/>
      <c r="J161" s="295"/>
      <c r="K161" s="295"/>
      <c r="L161" s="295"/>
      <c r="M161" s="295"/>
      <c r="N161" s="295"/>
      <c r="O161" s="295"/>
      <c r="P161" s="295"/>
      <c r="Q161" s="295"/>
      <c r="R161" s="295"/>
      <c r="S161" s="295"/>
      <c r="T161" s="295"/>
      <c r="U161" s="295"/>
      <c r="V161" s="295"/>
      <c r="W161" s="295"/>
      <c r="X161" s="295"/>
      <c r="Y161" s="295"/>
      <c r="Z161" s="295"/>
      <c r="AA161" s="295"/>
      <c r="AB161" s="295"/>
      <c r="AC161" s="295"/>
      <c r="AD161" s="295"/>
      <c r="AE161" s="295"/>
      <c r="AF161" s="295"/>
    </row>
    <row r="162" spans="1:32" ht="30" x14ac:dyDescent="0.25">
      <c r="A162" s="218"/>
      <c r="B162" s="305" t="s">
        <v>135</v>
      </c>
      <c r="C162" s="306"/>
      <c r="D162" s="306"/>
      <c r="E162" s="306"/>
      <c r="F162" s="306"/>
      <c r="G162" s="306"/>
      <c r="H162" s="306"/>
      <c r="I162" s="306"/>
      <c r="J162" s="306"/>
      <c r="K162" s="306"/>
      <c r="L162" s="306"/>
      <c r="M162" s="306"/>
      <c r="N162" s="306"/>
      <c r="O162" s="306"/>
      <c r="P162" s="306"/>
      <c r="Q162" s="306"/>
      <c r="R162" s="306"/>
      <c r="S162" s="306"/>
      <c r="T162" s="306"/>
      <c r="U162" s="306"/>
      <c r="V162" s="306"/>
      <c r="W162" s="306"/>
      <c r="X162" s="306"/>
      <c r="Y162" s="306"/>
      <c r="Z162" s="306"/>
      <c r="AA162" s="306"/>
      <c r="AB162" s="306"/>
      <c r="AC162" s="306"/>
      <c r="AD162" s="306"/>
      <c r="AE162" s="306"/>
      <c r="AF162" s="306"/>
    </row>
    <row r="163" spans="1:32" x14ac:dyDescent="0.25">
      <c r="A163" s="218"/>
      <c r="B163" s="79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30" x14ac:dyDescent="0.25">
      <c r="A164" s="218"/>
      <c r="B164" s="175" t="s">
        <v>174</v>
      </c>
      <c r="L164" s="85"/>
      <c r="Z164" s="1"/>
      <c r="AA164" s="1"/>
      <c r="AB164" s="1"/>
      <c r="AC164" s="1"/>
      <c r="AD164" s="1"/>
      <c r="AE164" s="1"/>
      <c r="AF164" s="1"/>
    </row>
    <row r="165" spans="1:32" x14ac:dyDescent="0.25">
      <c r="A165" s="218"/>
      <c r="B165" s="387" t="s">
        <v>119</v>
      </c>
      <c r="C165" s="387"/>
      <c r="D165" s="387"/>
      <c r="E165" s="387"/>
      <c r="F165" s="384" t="s">
        <v>151</v>
      </c>
      <c r="G165" s="384"/>
      <c r="H165" s="384"/>
      <c r="I165" s="384"/>
      <c r="J165" s="384"/>
      <c r="K165" s="384"/>
      <c r="L165" s="201"/>
      <c r="M165" s="201"/>
      <c r="N165" s="201"/>
      <c r="O165" s="201"/>
      <c r="P165" s="201"/>
      <c r="Q165" s="201"/>
      <c r="R165" s="201"/>
      <c r="S165" s="201"/>
      <c r="T165" s="85"/>
      <c r="U165" s="85"/>
      <c r="V165" s="85"/>
      <c r="W165" s="85"/>
      <c r="Z165" s="1"/>
      <c r="AA165" s="1"/>
      <c r="AB165" s="1"/>
      <c r="AC165" s="1"/>
      <c r="AD165" s="1"/>
      <c r="AE165" s="1"/>
      <c r="AF165" s="1"/>
    </row>
    <row r="166" spans="1:32" ht="29.25" customHeight="1" x14ac:dyDescent="0.25">
      <c r="A166" s="218"/>
      <c r="B166" s="388" t="s">
        <v>117</v>
      </c>
      <c r="C166" s="388"/>
      <c r="D166" s="388"/>
      <c r="E166" s="388"/>
      <c r="F166" s="386" t="s">
        <v>118</v>
      </c>
      <c r="G166" s="386"/>
      <c r="H166" s="386"/>
      <c r="I166" s="386"/>
      <c r="J166" s="386"/>
      <c r="K166" s="386"/>
      <c r="L166" s="57"/>
      <c r="M166" s="57"/>
      <c r="N166" s="57"/>
      <c r="O166" s="57"/>
      <c r="P166" s="57"/>
      <c r="Q166" s="57"/>
      <c r="R166" s="57"/>
      <c r="S166" s="57"/>
      <c r="T166" s="85"/>
      <c r="U166" s="85"/>
      <c r="V166" s="85"/>
      <c r="W166" s="85"/>
      <c r="Z166" s="1"/>
      <c r="AA166" s="1"/>
      <c r="AB166" s="1"/>
      <c r="AC166" s="1"/>
      <c r="AD166" s="1"/>
      <c r="AE166" s="1"/>
      <c r="AF166" s="1"/>
    </row>
    <row r="167" spans="1:32" ht="15" customHeight="1" x14ac:dyDescent="0.25">
      <c r="A167" s="218"/>
      <c r="B167" s="389" t="s">
        <v>9</v>
      </c>
      <c r="C167" s="389"/>
      <c r="D167" s="389"/>
      <c r="E167" s="389"/>
      <c r="F167" s="384" t="s">
        <v>188</v>
      </c>
      <c r="G167" s="384"/>
      <c r="H167" s="384"/>
      <c r="I167" s="384"/>
      <c r="J167" s="384"/>
      <c r="K167" s="384"/>
      <c r="L167" s="201"/>
      <c r="M167" s="201"/>
      <c r="N167" s="201"/>
      <c r="O167" s="201"/>
      <c r="P167" s="201"/>
      <c r="Q167" s="201"/>
      <c r="R167" s="201"/>
      <c r="S167" s="201"/>
      <c r="T167" s="85"/>
      <c r="U167" s="85"/>
      <c r="V167" s="85"/>
      <c r="W167" s="85"/>
      <c r="Z167" s="1"/>
      <c r="AA167" s="1"/>
      <c r="AB167" s="1"/>
      <c r="AC167" s="1"/>
      <c r="AD167" s="1"/>
      <c r="AE167" s="1"/>
      <c r="AF167" s="1"/>
    </row>
    <row r="168" spans="1:32" ht="30" customHeight="1" x14ac:dyDescent="0.25">
      <c r="A168" s="218"/>
      <c r="B168" s="390" t="s">
        <v>130</v>
      </c>
      <c r="C168" s="390"/>
      <c r="D168" s="390"/>
      <c r="E168" s="390"/>
      <c r="F168" s="386" t="s">
        <v>228</v>
      </c>
      <c r="G168" s="386"/>
      <c r="H168" s="386"/>
      <c r="I168" s="386"/>
      <c r="J168" s="386"/>
      <c r="K168" s="386"/>
      <c r="L168" s="57"/>
      <c r="M168" s="57"/>
      <c r="N168" s="57"/>
      <c r="O168" s="57"/>
      <c r="P168" s="57"/>
      <c r="Q168" s="57"/>
      <c r="R168" s="57"/>
      <c r="S168" s="57"/>
      <c r="T168" s="85"/>
      <c r="U168" s="85"/>
      <c r="V168" s="85"/>
      <c r="W168" s="85"/>
      <c r="Z168" s="1"/>
      <c r="AA168" s="1"/>
      <c r="AB168" s="1"/>
      <c r="AC168" s="1"/>
      <c r="AD168" s="1"/>
      <c r="AE168" s="1"/>
      <c r="AF168" s="1"/>
    </row>
    <row r="169" spans="1:32" x14ac:dyDescent="0.25">
      <c r="A169" s="218"/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1"/>
      <c r="AA169" s="1"/>
      <c r="AB169" s="1"/>
      <c r="AC169" s="1"/>
      <c r="AD169" s="1"/>
      <c r="AE169" s="1"/>
      <c r="AF169" s="1"/>
    </row>
    <row r="170" spans="1:32" ht="30.75" customHeight="1" x14ac:dyDescent="0.25">
      <c r="A170" s="218"/>
      <c r="B170" s="414" t="s">
        <v>239</v>
      </c>
      <c r="C170" s="414"/>
      <c r="D170" s="414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</row>
    <row r="171" spans="1:32" ht="30" x14ac:dyDescent="0.25">
      <c r="A171" s="218"/>
      <c r="B171" s="18" t="s">
        <v>46</v>
      </c>
      <c r="C171" s="65">
        <f>Założenia_Predpoklady!C9</f>
        <v>2016</v>
      </c>
      <c r="D171" s="65">
        <f>Założenia_Predpoklady!D9</f>
        <v>2017</v>
      </c>
      <c r="E171" s="65">
        <f>Założenia_Predpoklady!E9</f>
        <v>2018</v>
      </c>
      <c r="F171" s="65">
        <f>Założenia_Predpoklady!F9</f>
        <v>2019</v>
      </c>
      <c r="G171" s="65">
        <f>Założenia_Predpoklady!G9</f>
        <v>2020</v>
      </c>
      <c r="H171" s="65">
        <f>Założenia_Predpoklady!H9</f>
        <v>2021</v>
      </c>
      <c r="I171" s="65">
        <f>Założenia_Predpoklady!I9</f>
        <v>2022</v>
      </c>
      <c r="J171" s="65">
        <f>Założenia_Predpoklady!J9</f>
        <v>2023</v>
      </c>
      <c r="K171" s="65">
        <f>Założenia_Predpoklady!K9</f>
        <v>2024</v>
      </c>
      <c r="L171" s="65">
        <f>Założenia_Predpoklady!L9</f>
        <v>2025</v>
      </c>
      <c r="M171" s="65">
        <f>Założenia_Predpoklady!M9</f>
        <v>2026</v>
      </c>
      <c r="N171" s="65">
        <f>Założenia_Predpoklady!N9</f>
        <v>2027</v>
      </c>
      <c r="O171" s="65">
        <f>Założenia_Predpoklady!O9</f>
        <v>2028</v>
      </c>
      <c r="P171" s="65">
        <f>Założenia_Predpoklady!P9</f>
        <v>2029</v>
      </c>
      <c r="Q171" s="65">
        <f>Założenia_Predpoklady!Q9</f>
        <v>2030</v>
      </c>
      <c r="R171" s="65">
        <f>Założenia_Predpoklady!R9</f>
        <v>2031</v>
      </c>
      <c r="S171" s="65">
        <f>Założenia_Predpoklady!S9</f>
        <v>2032</v>
      </c>
      <c r="T171" s="65">
        <f>Założenia_Predpoklady!T9</f>
        <v>2033</v>
      </c>
      <c r="U171" s="65">
        <f>Założenia_Predpoklady!U9</f>
        <v>2034</v>
      </c>
      <c r="V171" s="65">
        <f>Założenia_Predpoklady!V9</f>
        <v>2035</v>
      </c>
      <c r="W171" s="65">
        <f>Założenia_Predpoklady!W9</f>
        <v>2036</v>
      </c>
      <c r="X171" s="65">
        <f>Założenia_Predpoklady!X9</f>
        <v>2037</v>
      </c>
      <c r="Y171" s="65">
        <f>Założenia_Predpoklady!Y9</f>
        <v>2038</v>
      </c>
      <c r="Z171" s="65">
        <f>Założenia_Predpoklady!Z9</f>
        <v>2039</v>
      </c>
      <c r="AA171" s="65">
        <f>Założenia_Predpoklady!AA9</f>
        <v>2040</v>
      </c>
      <c r="AB171" s="65">
        <f>Założenia_Predpoklady!AB9</f>
        <v>2041</v>
      </c>
      <c r="AC171" s="65">
        <f>Założenia_Predpoklady!AC9</f>
        <v>2042</v>
      </c>
      <c r="AD171" s="65">
        <f>Założenia_Predpoklady!AD9</f>
        <v>2043</v>
      </c>
      <c r="AE171" s="65">
        <f>Założenia_Predpoklady!AE9</f>
        <v>2044</v>
      </c>
      <c r="AF171" s="65">
        <f>Założenia_Predpoklady!AF9</f>
        <v>2045</v>
      </c>
    </row>
    <row r="172" spans="1:32" ht="30" x14ac:dyDescent="0.25">
      <c r="A172" s="218"/>
      <c r="B172" s="183" t="s">
        <v>189</v>
      </c>
      <c r="C172" s="204">
        <f t="shared" ref="C172:AF172" si="135">ABS(SUMIF(C161,"&lt;0")+SUMIF(C157,"&lt;0")+SUMIF(C153,"&lt;0")+SUMIF(C149,"&lt;0")+SUMIF(C145,"&lt;0")+SUMIF(C141,"&lt;0")+SUMIF(C137,"&lt;0")+SUMIF(C129,"&lt;0")+SUMIF(C133,"&lt;0"))</f>
        <v>0</v>
      </c>
      <c r="D172" s="204">
        <f t="shared" si="135"/>
        <v>0</v>
      </c>
      <c r="E172" s="204">
        <f t="shared" si="135"/>
        <v>0</v>
      </c>
      <c r="F172" s="204">
        <f t="shared" si="135"/>
        <v>0</v>
      </c>
      <c r="G172" s="204">
        <f t="shared" si="135"/>
        <v>0</v>
      </c>
      <c r="H172" s="204">
        <f t="shared" si="135"/>
        <v>0</v>
      </c>
      <c r="I172" s="204">
        <f t="shared" si="135"/>
        <v>0</v>
      </c>
      <c r="J172" s="204">
        <f t="shared" si="135"/>
        <v>0</v>
      </c>
      <c r="K172" s="204">
        <f t="shared" si="135"/>
        <v>0</v>
      </c>
      <c r="L172" s="204">
        <f t="shared" si="135"/>
        <v>0</v>
      </c>
      <c r="M172" s="204">
        <f t="shared" si="135"/>
        <v>0</v>
      </c>
      <c r="N172" s="204">
        <f t="shared" si="135"/>
        <v>0</v>
      </c>
      <c r="O172" s="204">
        <f t="shared" si="135"/>
        <v>0</v>
      </c>
      <c r="P172" s="204">
        <f t="shared" si="135"/>
        <v>0</v>
      </c>
      <c r="Q172" s="204">
        <f t="shared" si="135"/>
        <v>0</v>
      </c>
      <c r="R172" s="204">
        <f t="shared" si="135"/>
        <v>0</v>
      </c>
      <c r="S172" s="204">
        <f t="shared" si="135"/>
        <v>0</v>
      </c>
      <c r="T172" s="204">
        <f t="shared" si="135"/>
        <v>0</v>
      </c>
      <c r="U172" s="204">
        <f t="shared" si="135"/>
        <v>0</v>
      </c>
      <c r="V172" s="204">
        <f t="shared" si="135"/>
        <v>0</v>
      </c>
      <c r="W172" s="204">
        <f t="shared" si="135"/>
        <v>0</v>
      </c>
      <c r="X172" s="204">
        <f t="shared" si="135"/>
        <v>0</v>
      </c>
      <c r="Y172" s="204">
        <f t="shared" si="135"/>
        <v>0</v>
      </c>
      <c r="Z172" s="204">
        <f t="shared" si="135"/>
        <v>0</v>
      </c>
      <c r="AA172" s="204">
        <f t="shared" si="135"/>
        <v>0</v>
      </c>
      <c r="AB172" s="204">
        <f t="shared" si="135"/>
        <v>0</v>
      </c>
      <c r="AC172" s="204">
        <f t="shared" si="135"/>
        <v>0</v>
      </c>
      <c r="AD172" s="204">
        <f t="shared" si="135"/>
        <v>0</v>
      </c>
      <c r="AE172" s="204">
        <f t="shared" si="135"/>
        <v>0</v>
      </c>
      <c r="AF172" s="204">
        <f t="shared" si="135"/>
        <v>0</v>
      </c>
    </row>
    <row r="173" spans="1:32" ht="60" x14ac:dyDescent="0.25">
      <c r="A173" s="218"/>
      <c r="B173" s="316" t="s">
        <v>190</v>
      </c>
      <c r="C173" s="309"/>
      <c r="D173" s="309"/>
      <c r="E173" s="309"/>
      <c r="F173" s="309"/>
      <c r="G173" s="309"/>
      <c r="H173" s="309"/>
      <c r="I173" s="309"/>
      <c r="J173" s="309"/>
      <c r="K173" s="309"/>
      <c r="L173" s="309"/>
      <c r="M173" s="309"/>
      <c r="N173" s="309"/>
      <c r="O173" s="309"/>
      <c r="P173" s="309"/>
      <c r="Q173" s="309"/>
      <c r="R173" s="309"/>
      <c r="S173" s="309"/>
      <c r="T173" s="309"/>
      <c r="U173" s="309"/>
      <c r="V173" s="309"/>
      <c r="W173" s="309"/>
      <c r="X173" s="309"/>
      <c r="Y173" s="309"/>
      <c r="Z173" s="309"/>
      <c r="AA173" s="309"/>
      <c r="AB173" s="309"/>
      <c r="AC173" s="309"/>
      <c r="AD173" s="309"/>
      <c r="AE173" s="309"/>
      <c r="AF173" s="309"/>
    </row>
    <row r="174" spans="1:32" ht="60" x14ac:dyDescent="0.25">
      <c r="A174" s="218"/>
      <c r="B174" s="183" t="s">
        <v>134</v>
      </c>
      <c r="C174" s="204">
        <f>C172-C173</f>
        <v>0</v>
      </c>
      <c r="D174" s="204">
        <f t="shared" ref="D174:AF174" si="136">D172-D173</f>
        <v>0</v>
      </c>
      <c r="E174" s="204">
        <f t="shared" si="136"/>
        <v>0</v>
      </c>
      <c r="F174" s="204">
        <f t="shared" si="136"/>
        <v>0</v>
      </c>
      <c r="G174" s="204">
        <f t="shared" si="136"/>
        <v>0</v>
      </c>
      <c r="H174" s="204">
        <f t="shared" si="136"/>
        <v>0</v>
      </c>
      <c r="I174" s="204">
        <f t="shared" si="136"/>
        <v>0</v>
      </c>
      <c r="J174" s="204">
        <f t="shared" si="136"/>
        <v>0</v>
      </c>
      <c r="K174" s="204">
        <f t="shared" si="136"/>
        <v>0</v>
      </c>
      <c r="L174" s="204">
        <f t="shared" si="136"/>
        <v>0</v>
      </c>
      <c r="M174" s="204">
        <f t="shared" si="136"/>
        <v>0</v>
      </c>
      <c r="N174" s="204">
        <f t="shared" si="136"/>
        <v>0</v>
      </c>
      <c r="O174" s="204">
        <f t="shared" si="136"/>
        <v>0</v>
      </c>
      <c r="P174" s="204">
        <f t="shared" si="136"/>
        <v>0</v>
      </c>
      <c r="Q174" s="204">
        <f t="shared" si="136"/>
        <v>0</v>
      </c>
      <c r="R174" s="204">
        <f t="shared" si="136"/>
        <v>0</v>
      </c>
      <c r="S174" s="204">
        <f t="shared" si="136"/>
        <v>0</v>
      </c>
      <c r="T174" s="204">
        <f t="shared" si="136"/>
        <v>0</v>
      </c>
      <c r="U174" s="204">
        <f t="shared" si="136"/>
        <v>0</v>
      </c>
      <c r="V174" s="204">
        <f t="shared" si="136"/>
        <v>0</v>
      </c>
      <c r="W174" s="204">
        <f t="shared" si="136"/>
        <v>0</v>
      </c>
      <c r="X174" s="204">
        <f t="shared" si="136"/>
        <v>0</v>
      </c>
      <c r="Y174" s="204">
        <f t="shared" si="136"/>
        <v>0</v>
      </c>
      <c r="Z174" s="204">
        <f t="shared" si="136"/>
        <v>0</v>
      </c>
      <c r="AA174" s="204">
        <f t="shared" si="136"/>
        <v>0</v>
      </c>
      <c r="AB174" s="204">
        <f t="shared" si="136"/>
        <v>0</v>
      </c>
      <c r="AC174" s="204">
        <f t="shared" si="136"/>
        <v>0</v>
      </c>
      <c r="AD174" s="204">
        <f t="shared" si="136"/>
        <v>0</v>
      </c>
      <c r="AE174" s="204">
        <f t="shared" si="136"/>
        <v>0</v>
      </c>
      <c r="AF174" s="204">
        <f t="shared" si="136"/>
        <v>0</v>
      </c>
    </row>
    <row r="175" spans="1:32" x14ac:dyDescent="0.25">
      <c r="A175" s="218"/>
      <c r="B175" s="222"/>
      <c r="C175" s="371" t="str">
        <f>IF(C173&gt;C172,"błąd / chyba","")</f>
        <v/>
      </c>
      <c r="D175" s="371" t="str">
        <f t="shared" ref="D175:AF175" si="137">IF(D173&gt;D172,"błąd / chyba","")</f>
        <v/>
      </c>
      <c r="E175" s="371" t="str">
        <f t="shared" si="137"/>
        <v/>
      </c>
      <c r="F175" s="371" t="str">
        <f t="shared" si="137"/>
        <v/>
      </c>
      <c r="G175" s="371" t="str">
        <f t="shared" si="137"/>
        <v/>
      </c>
      <c r="H175" s="371" t="str">
        <f t="shared" si="137"/>
        <v/>
      </c>
      <c r="I175" s="371" t="str">
        <f t="shared" si="137"/>
        <v/>
      </c>
      <c r="J175" s="371" t="str">
        <f t="shared" si="137"/>
        <v/>
      </c>
      <c r="K175" s="371" t="str">
        <f t="shared" si="137"/>
        <v/>
      </c>
      <c r="L175" s="371" t="str">
        <f t="shared" si="137"/>
        <v/>
      </c>
      <c r="M175" s="371" t="str">
        <f t="shared" si="137"/>
        <v/>
      </c>
      <c r="N175" s="371" t="str">
        <f t="shared" si="137"/>
        <v/>
      </c>
      <c r="O175" s="371" t="str">
        <f t="shared" si="137"/>
        <v/>
      </c>
      <c r="P175" s="371" t="str">
        <f t="shared" si="137"/>
        <v/>
      </c>
      <c r="Q175" s="371" t="str">
        <f t="shared" si="137"/>
        <v/>
      </c>
      <c r="R175" s="371" t="str">
        <f t="shared" si="137"/>
        <v/>
      </c>
      <c r="S175" s="371" t="str">
        <f t="shared" si="137"/>
        <v/>
      </c>
      <c r="T175" s="371" t="str">
        <f t="shared" si="137"/>
        <v/>
      </c>
      <c r="U175" s="371" t="str">
        <f t="shared" si="137"/>
        <v/>
      </c>
      <c r="V175" s="371" t="str">
        <f t="shared" si="137"/>
        <v/>
      </c>
      <c r="W175" s="371" t="str">
        <f t="shared" si="137"/>
        <v/>
      </c>
      <c r="X175" s="371" t="str">
        <f t="shared" si="137"/>
        <v/>
      </c>
      <c r="Y175" s="371" t="str">
        <f t="shared" si="137"/>
        <v/>
      </c>
      <c r="Z175" s="371" t="str">
        <f t="shared" si="137"/>
        <v/>
      </c>
      <c r="AA175" s="371" t="str">
        <f t="shared" si="137"/>
        <v/>
      </c>
      <c r="AB175" s="371" t="str">
        <f t="shared" si="137"/>
        <v/>
      </c>
      <c r="AC175" s="371" t="str">
        <f t="shared" si="137"/>
        <v/>
      </c>
      <c r="AD175" s="371" t="str">
        <f t="shared" si="137"/>
        <v/>
      </c>
      <c r="AE175" s="371" t="str">
        <f t="shared" si="137"/>
        <v/>
      </c>
      <c r="AF175" s="371" t="str">
        <f t="shared" si="137"/>
        <v/>
      </c>
    </row>
    <row r="176" spans="1:32" ht="30" x14ac:dyDescent="0.25">
      <c r="A176" s="218"/>
      <c r="B176" s="241" t="s">
        <v>137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8"/>
      <c r="X176" s="218"/>
      <c r="Y176" s="218"/>
      <c r="Z176" s="218"/>
      <c r="AA176" s="218"/>
      <c r="AB176" s="218"/>
      <c r="AC176" s="218"/>
      <c r="AD176" s="218"/>
      <c r="AE176" s="218"/>
      <c r="AF176" s="218"/>
    </row>
    <row r="177" spans="1:32" ht="30" x14ac:dyDescent="0.25">
      <c r="A177" s="218"/>
      <c r="B177" s="182" t="s">
        <v>46</v>
      </c>
      <c r="C177" s="24">
        <f>Założenia_Predpoklady!C9</f>
        <v>2016</v>
      </c>
      <c r="D177" s="24">
        <f>Założenia_Predpoklady!D9</f>
        <v>2017</v>
      </c>
      <c r="E177" s="24">
        <f>Założenia_Predpoklady!E9</f>
        <v>2018</v>
      </c>
      <c r="F177" s="24">
        <f>Założenia_Predpoklady!F9</f>
        <v>2019</v>
      </c>
      <c r="G177" s="24">
        <f>Założenia_Predpoklady!G9</f>
        <v>2020</v>
      </c>
      <c r="H177" s="24">
        <f>Założenia_Predpoklady!H9</f>
        <v>2021</v>
      </c>
      <c r="I177" s="24">
        <f>Założenia_Predpoklady!I9</f>
        <v>2022</v>
      </c>
      <c r="J177" s="24">
        <f>Założenia_Predpoklady!J9</f>
        <v>2023</v>
      </c>
      <c r="K177" s="24">
        <f>Założenia_Predpoklady!K9</f>
        <v>2024</v>
      </c>
      <c r="L177" s="24">
        <f>Założenia_Predpoklady!L9</f>
        <v>2025</v>
      </c>
      <c r="M177" s="24">
        <f>Założenia_Predpoklady!M9</f>
        <v>2026</v>
      </c>
      <c r="N177" s="24">
        <f>Założenia_Predpoklady!N9</f>
        <v>2027</v>
      </c>
      <c r="O177" s="24">
        <f>Założenia_Predpoklady!O9</f>
        <v>2028</v>
      </c>
      <c r="P177" s="24">
        <f>Założenia_Predpoklady!P9</f>
        <v>2029</v>
      </c>
      <c r="Q177" s="24">
        <f>Założenia_Predpoklady!Q9</f>
        <v>2030</v>
      </c>
      <c r="R177" s="24">
        <f>Założenia_Predpoklady!R9</f>
        <v>2031</v>
      </c>
      <c r="S177" s="24">
        <f>Założenia_Predpoklady!S9</f>
        <v>2032</v>
      </c>
      <c r="T177" s="24">
        <f>Założenia_Predpoklady!T9</f>
        <v>2033</v>
      </c>
      <c r="U177" s="24">
        <f>Założenia_Predpoklady!U9</f>
        <v>2034</v>
      </c>
      <c r="V177" s="24">
        <f>Założenia_Predpoklady!V9</f>
        <v>2035</v>
      </c>
      <c r="W177" s="24">
        <f>Założenia_Predpoklady!W9</f>
        <v>2036</v>
      </c>
      <c r="X177" s="24">
        <f>Założenia_Predpoklady!X9</f>
        <v>2037</v>
      </c>
      <c r="Y177" s="24">
        <f>Założenia_Predpoklady!Y9</f>
        <v>2038</v>
      </c>
      <c r="Z177" s="24">
        <f>Założenia_Predpoklady!Z9</f>
        <v>2039</v>
      </c>
      <c r="AA177" s="24">
        <f>Założenia_Predpoklady!AA9</f>
        <v>2040</v>
      </c>
      <c r="AB177" s="24">
        <f>Założenia_Predpoklady!AB9</f>
        <v>2041</v>
      </c>
      <c r="AC177" s="24">
        <f>Założenia_Predpoklady!AC9</f>
        <v>2042</v>
      </c>
      <c r="AD177" s="24">
        <f>Założenia_Predpoklady!AD9</f>
        <v>2043</v>
      </c>
      <c r="AE177" s="24">
        <f>Założenia_Predpoklady!AE9</f>
        <v>2044</v>
      </c>
      <c r="AF177" s="24">
        <f>Założenia_Predpoklady!AF9</f>
        <v>2045</v>
      </c>
    </row>
    <row r="178" spans="1:32" ht="30" x14ac:dyDescent="0.25">
      <c r="A178" s="218"/>
      <c r="B178" s="205" t="s">
        <v>152</v>
      </c>
      <c r="C178" s="29">
        <f t="shared" ref="C178:AF178" si="138">IF(C177&gt;0,C161+C157+C153+C149+C145+C141+C137+C133+C129,0)</f>
        <v>0</v>
      </c>
      <c r="D178" s="29">
        <f t="shared" si="138"/>
        <v>0</v>
      </c>
      <c r="E178" s="29">
        <f t="shared" si="138"/>
        <v>0</v>
      </c>
      <c r="F178" s="29">
        <f t="shared" si="138"/>
        <v>0</v>
      </c>
      <c r="G178" s="29">
        <f t="shared" si="138"/>
        <v>0</v>
      </c>
      <c r="H178" s="29">
        <f t="shared" si="138"/>
        <v>0</v>
      </c>
      <c r="I178" s="29">
        <f t="shared" si="138"/>
        <v>0</v>
      </c>
      <c r="J178" s="29">
        <f t="shared" si="138"/>
        <v>0</v>
      </c>
      <c r="K178" s="29">
        <f t="shared" si="138"/>
        <v>0</v>
      </c>
      <c r="L178" s="29">
        <f t="shared" si="138"/>
        <v>0</v>
      </c>
      <c r="M178" s="29">
        <f t="shared" si="138"/>
        <v>0</v>
      </c>
      <c r="N178" s="29">
        <f t="shared" si="138"/>
        <v>0</v>
      </c>
      <c r="O178" s="29">
        <f t="shared" si="138"/>
        <v>0</v>
      </c>
      <c r="P178" s="29">
        <f t="shared" si="138"/>
        <v>0</v>
      </c>
      <c r="Q178" s="29">
        <f t="shared" si="138"/>
        <v>0</v>
      </c>
      <c r="R178" s="29">
        <f t="shared" si="138"/>
        <v>0</v>
      </c>
      <c r="S178" s="29">
        <f t="shared" si="138"/>
        <v>0</v>
      </c>
      <c r="T178" s="29">
        <f t="shared" si="138"/>
        <v>0</v>
      </c>
      <c r="U178" s="29">
        <f t="shared" si="138"/>
        <v>0</v>
      </c>
      <c r="V178" s="29">
        <f t="shared" si="138"/>
        <v>0</v>
      </c>
      <c r="W178" s="29">
        <f t="shared" si="138"/>
        <v>0</v>
      </c>
      <c r="X178" s="29">
        <f t="shared" si="138"/>
        <v>0</v>
      </c>
      <c r="Y178" s="29">
        <f t="shared" si="138"/>
        <v>0</v>
      </c>
      <c r="Z178" s="29">
        <f t="shared" si="138"/>
        <v>0</v>
      </c>
      <c r="AA178" s="29">
        <f t="shared" si="138"/>
        <v>0</v>
      </c>
      <c r="AB178" s="29">
        <f t="shared" si="138"/>
        <v>0</v>
      </c>
      <c r="AC178" s="29">
        <f t="shared" si="138"/>
        <v>0</v>
      </c>
      <c r="AD178" s="29">
        <f t="shared" si="138"/>
        <v>0</v>
      </c>
      <c r="AE178" s="29">
        <f t="shared" si="138"/>
        <v>0</v>
      </c>
      <c r="AF178" s="29">
        <f t="shared" si="138"/>
        <v>0</v>
      </c>
    </row>
    <row r="179" spans="1:32" ht="30" x14ac:dyDescent="0.25">
      <c r="A179" s="218"/>
      <c r="B179" s="206" t="s">
        <v>191</v>
      </c>
      <c r="C179" s="259">
        <f>SUM(C178:AF178)</f>
        <v>0</v>
      </c>
      <c r="D179" s="407" t="str">
        <f>IF(C179&lt;0,"Wartość ujemna oznacza oszczędności kosztów utrzymania.
Negatívna hodnota znamená úspor nákladov na údržbu.","")</f>
        <v/>
      </c>
      <c r="E179" s="408"/>
      <c r="F179" s="408"/>
      <c r="G179" s="409"/>
      <c r="H179" s="242"/>
      <c r="I179" s="242"/>
      <c r="J179" s="242"/>
      <c r="K179" s="242"/>
      <c r="L179" s="242"/>
      <c r="M179" s="242"/>
      <c r="N179" s="242"/>
      <c r="O179" s="242"/>
      <c r="P179" s="242"/>
      <c r="Q179" s="242"/>
      <c r="R179" s="242"/>
      <c r="S179" s="242"/>
      <c r="T179" s="242"/>
      <c r="U179" s="242"/>
      <c r="V179" s="242"/>
      <c r="W179" s="242"/>
      <c r="X179" s="242"/>
      <c r="Y179" s="242"/>
      <c r="Z179" s="242"/>
      <c r="AA179" s="242"/>
      <c r="AB179" s="242"/>
      <c r="AC179" s="242"/>
      <c r="AD179" s="242"/>
      <c r="AE179" s="242"/>
      <c r="AF179" s="242"/>
    </row>
    <row r="180" spans="1:32" ht="30" x14ac:dyDescent="0.25">
      <c r="A180" s="218"/>
      <c r="B180" s="206" t="s">
        <v>136</v>
      </c>
      <c r="C180" s="259">
        <f>NPV(Założenia_Predpoklady!$C$7,D178:AF178)+C178</f>
        <v>0</v>
      </c>
      <c r="D180" s="410"/>
      <c r="E180" s="411"/>
      <c r="F180" s="411"/>
      <c r="G180" s="412"/>
      <c r="H180" s="242"/>
      <c r="I180" s="242"/>
      <c r="J180" s="242"/>
      <c r="K180" s="242"/>
      <c r="L180" s="242"/>
      <c r="M180" s="242"/>
      <c r="N180" s="242"/>
      <c r="O180" s="242"/>
      <c r="P180" s="242"/>
      <c r="Q180" s="242"/>
      <c r="R180" s="242"/>
      <c r="S180" s="242"/>
      <c r="T180" s="242"/>
      <c r="U180" s="242"/>
      <c r="V180" s="242"/>
      <c r="W180" s="242"/>
      <c r="X180" s="242"/>
      <c r="Y180" s="242"/>
      <c r="Z180" s="242"/>
      <c r="AA180" s="242"/>
      <c r="AB180" s="242"/>
      <c r="AC180" s="242"/>
      <c r="AD180" s="242"/>
      <c r="AE180" s="242"/>
      <c r="AF180" s="242"/>
    </row>
    <row r="181" spans="1:32" x14ac:dyDescent="0.25">
      <c r="A181" s="218"/>
      <c r="B181" s="243"/>
      <c r="C181" s="260"/>
      <c r="D181" s="261"/>
      <c r="E181" s="261"/>
      <c r="F181" s="261"/>
      <c r="G181" s="261"/>
      <c r="H181" s="242"/>
      <c r="I181" s="242"/>
      <c r="J181" s="242"/>
      <c r="K181" s="242"/>
      <c r="L181" s="242"/>
      <c r="M181" s="242"/>
      <c r="N181" s="242"/>
      <c r="O181" s="242"/>
      <c r="P181" s="242"/>
      <c r="Q181" s="242"/>
      <c r="R181" s="242"/>
      <c r="S181" s="242"/>
      <c r="T181" s="242"/>
      <c r="U181" s="242"/>
      <c r="V181" s="242"/>
      <c r="W181" s="242"/>
      <c r="X181" s="242"/>
      <c r="Y181" s="242"/>
      <c r="Z181" s="242"/>
      <c r="AA181" s="242"/>
      <c r="AB181" s="242"/>
      <c r="AC181" s="242"/>
      <c r="AD181" s="242"/>
      <c r="AE181" s="242"/>
      <c r="AF181" s="242"/>
    </row>
    <row r="182" spans="1:32" ht="60" x14ac:dyDescent="0.25">
      <c r="A182" s="218"/>
      <c r="B182" s="206" t="s">
        <v>192</v>
      </c>
      <c r="C182" s="28">
        <f t="shared" ref="C182:AF182" si="139">ABS(SUMIF(C161,"&gt;0")+SUMIF(C157,"&gt;0")+SUMIF(C153,"&gt;0")+SUMIF(C149,"&gt;0")+SUMIF(C145,"&gt;0")+SUMIF(C141,"&gt;0")+SUMIF(C137,"&gt;0")+SUMIF(C129,"&gt;0")+SUMIF(C133,"&gt;0"))</f>
        <v>0</v>
      </c>
      <c r="D182" s="28">
        <f t="shared" si="139"/>
        <v>0</v>
      </c>
      <c r="E182" s="28">
        <f t="shared" si="139"/>
        <v>0</v>
      </c>
      <c r="F182" s="28">
        <f t="shared" si="139"/>
        <v>0</v>
      </c>
      <c r="G182" s="28">
        <f t="shared" si="139"/>
        <v>0</v>
      </c>
      <c r="H182" s="28">
        <f t="shared" si="139"/>
        <v>0</v>
      </c>
      <c r="I182" s="28">
        <f t="shared" si="139"/>
        <v>0</v>
      </c>
      <c r="J182" s="28">
        <f t="shared" si="139"/>
        <v>0</v>
      </c>
      <c r="K182" s="28">
        <f t="shared" si="139"/>
        <v>0</v>
      </c>
      <c r="L182" s="28">
        <f t="shared" si="139"/>
        <v>0</v>
      </c>
      <c r="M182" s="28">
        <f t="shared" si="139"/>
        <v>0</v>
      </c>
      <c r="N182" s="28">
        <f t="shared" si="139"/>
        <v>0</v>
      </c>
      <c r="O182" s="28">
        <f t="shared" si="139"/>
        <v>0</v>
      </c>
      <c r="P182" s="28">
        <f t="shared" si="139"/>
        <v>0</v>
      </c>
      <c r="Q182" s="28">
        <f t="shared" si="139"/>
        <v>0</v>
      </c>
      <c r="R182" s="28">
        <f t="shared" si="139"/>
        <v>0</v>
      </c>
      <c r="S182" s="28">
        <f t="shared" si="139"/>
        <v>0</v>
      </c>
      <c r="T182" s="28">
        <f t="shared" si="139"/>
        <v>0</v>
      </c>
      <c r="U182" s="28">
        <f t="shared" si="139"/>
        <v>0</v>
      </c>
      <c r="V182" s="28">
        <f t="shared" si="139"/>
        <v>0</v>
      </c>
      <c r="W182" s="28">
        <f t="shared" si="139"/>
        <v>0</v>
      </c>
      <c r="X182" s="28">
        <f t="shared" si="139"/>
        <v>0</v>
      </c>
      <c r="Y182" s="28">
        <f t="shared" si="139"/>
        <v>0</v>
      </c>
      <c r="Z182" s="28">
        <f t="shared" si="139"/>
        <v>0</v>
      </c>
      <c r="AA182" s="28">
        <f t="shared" si="139"/>
        <v>0</v>
      </c>
      <c r="AB182" s="28">
        <f t="shared" si="139"/>
        <v>0</v>
      </c>
      <c r="AC182" s="28">
        <f t="shared" si="139"/>
        <v>0</v>
      </c>
      <c r="AD182" s="28">
        <f t="shared" si="139"/>
        <v>0</v>
      </c>
      <c r="AE182" s="28">
        <f t="shared" si="139"/>
        <v>0</v>
      </c>
      <c r="AF182" s="28">
        <f t="shared" si="139"/>
        <v>0</v>
      </c>
    </row>
    <row r="183" spans="1:32" ht="30" x14ac:dyDescent="0.25">
      <c r="A183" s="218"/>
      <c r="B183" s="206" t="s">
        <v>191</v>
      </c>
      <c r="C183" s="259">
        <f>SUM(C182:AA182)</f>
        <v>0</v>
      </c>
      <c r="D183" s="262"/>
      <c r="E183" s="262"/>
      <c r="F183" s="262"/>
      <c r="G183" s="262"/>
      <c r="H183" s="242"/>
      <c r="I183" s="242"/>
      <c r="J183" s="242"/>
      <c r="K183" s="242"/>
      <c r="L183" s="242"/>
      <c r="M183" s="242"/>
      <c r="N183" s="242"/>
      <c r="O183" s="242"/>
      <c r="P183" s="242"/>
      <c r="Q183" s="242"/>
      <c r="R183" s="242"/>
      <c r="S183" s="242"/>
      <c r="T183" s="242"/>
      <c r="U183" s="242"/>
      <c r="V183" s="242"/>
      <c r="W183" s="242"/>
      <c r="X183" s="242"/>
      <c r="Y183" s="242"/>
      <c r="Z183" s="242"/>
      <c r="AA183" s="242"/>
      <c r="AB183" s="242"/>
      <c r="AC183" s="242"/>
      <c r="AD183" s="242"/>
      <c r="AE183" s="242"/>
      <c r="AF183" s="242"/>
    </row>
    <row r="184" spans="1:32" ht="30" x14ac:dyDescent="0.25">
      <c r="A184" s="218"/>
      <c r="B184" s="206" t="s">
        <v>136</v>
      </c>
      <c r="C184" s="259">
        <f>NPV(Założenia_Predpoklady!$C$7,D182:AF182)+C182</f>
        <v>0</v>
      </c>
      <c r="D184" s="262"/>
      <c r="E184" s="262"/>
      <c r="F184" s="262"/>
      <c r="G184" s="262"/>
      <c r="H184" s="242"/>
      <c r="I184" s="242"/>
      <c r="J184" s="242"/>
      <c r="K184" s="242"/>
      <c r="L184" s="242"/>
      <c r="M184" s="242"/>
      <c r="N184" s="242"/>
      <c r="O184" s="242"/>
      <c r="P184" s="242"/>
      <c r="Q184" s="242"/>
      <c r="R184" s="242"/>
      <c r="S184" s="242"/>
      <c r="T184" s="242"/>
      <c r="U184" s="242"/>
      <c r="V184" s="242"/>
      <c r="W184" s="242"/>
      <c r="X184" s="242"/>
      <c r="Y184" s="242"/>
      <c r="Z184" s="242"/>
      <c r="AA184" s="242"/>
      <c r="AB184" s="242"/>
      <c r="AC184" s="242"/>
      <c r="AD184" s="242"/>
      <c r="AE184" s="242"/>
      <c r="AF184" s="242"/>
    </row>
    <row r="185" spans="1:32" x14ac:dyDescent="0.25">
      <c r="A185" s="218"/>
      <c r="B185" s="243"/>
      <c r="C185" s="244"/>
      <c r="D185" s="245"/>
      <c r="E185" s="245"/>
      <c r="F185" s="245"/>
      <c r="G185" s="245"/>
      <c r="H185" s="242"/>
      <c r="I185" s="242"/>
      <c r="J185" s="242"/>
      <c r="K185" s="242"/>
      <c r="L185" s="242"/>
      <c r="M185" s="242"/>
      <c r="N185" s="242"/>
      <c r="O185" s="242"/>
      <c r="P185" s="242"/>
      <c r="Q185" s="242"/>
      <c r="R185" s="242"/>
      <c r="S185" s="242"/>
      <c r="T185" s="242"/>
      <c r="U185" s="242"/>
      <c r="V185" s="242"/>
      <c r="W185" s="242"/>
      <c r="X185" s="242"/>
      <c r="Y185" s="242"/>
      <c r="Z185" s="242"/>
      <c r="AA185" s="242"/>
      <c r="AB185" s="242"/>
      <c r="AC185" s="242"/>
      <c r="AD185" s="242"/>
      <c r="AE185" s="242"/>
      <c r="AF185" s="242"/>
    </row>
    <row r="186" spans="1:32" ht="30" customHeight="1" x14ac:dyDescent="0.25">
      <c r="A186" s="218"/>
      <c r="B186" s="406" t="s">
        <v>74</v>
      </c>
      <c r="C186" s="406"/>
      <c r="D186" s="406"/>
      <c r="E186" s="406"/>
      <c r="F186" s="406"/>
      <c r="G186" s="406"/>
      <c r="H186" s="406"/>
      <c r="I186" s="406"/>
      <c r="J186" s="406"/>
      <c r="K186" s="406"/>
      <c r="L186" s="406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  <c r="W186" s="218"/>
      <c r="X186" s="218"/>
      <c r="Y186" s="218"/>
      <c r="Z186" s="218"/>
      <c r="AA186" s="218"/>
      <c r="AB186" s="218"/>
      <c r="AC186" s="218"/>
      <c r="AD186" s="218"/>
      <c r="AE186" s="218"/>
      <c r="AF186" s="218"/>
    </row>
    <row r="187" spans="1:32" x14ac:dyDescent="0.25">
      <c r="A187" s="218"/>
      <c r="B187" s="2"/>
      <c r="C187" s="24">
        <f>Założenia_Predpoklady!C9</f>
        <v>2016</v>
      </c>
      <c r="D187" s="24">
        <f>Założenia_Predpoklady!D9</f>
        <v>2017</v>
      </c>
      <c r="E187" s="24">
        <f>Założenia_Predpoklady!E9</f>
        <v>2018</v>
      </c>
      <c r="F187" s="24">
        <f>Założenia_Predpoklady!F9</f>
        <v>2019</v>
      </c>
      <c r="G187" s="24">
        <f>Założenia_Predpoklady!G9</f>
        <v>2020</v>
      </c>
      <c r="H187" s="24">
        <f>Założenia_Predpoklady!H9</f>
        <v>2021</v>
      </c>
      <c r="I187" s="24">
        <f>Założenia_Predpoklady!I9</f>
        <v>2022</v>
      </c>
      <c r="J187" s="24">
        <f>Założenia_Predpoklady!J9</f>
        <v>2023</v>
      </c>
      <c r="K187" s="24">
        <f>Założenia_Predpoklady!K9</f>
        <v>2024</v>
      </c>
      <c r="L187" s="24">
        <f>Założenia_Predpoklady!L9</f>
        <v>2025</v>
      </c>
      <c r="M187" s="24">
        <f>Założenia_Predpoklady!M9</f>
        <v>2026</v>
      </c>
      <c r="N187" s="24">
        <f>Założenia_Predpoklady!N9</f>
        <v>2027</v>
      </c>
      <c r="O187" s="24">
        <f>Założenia_Predpoklady!O9</f>
        <v>2028</v>
      </c>
      <c r="P187" s="24">
        <f>Założenia_Predpoklady!P9</f>
        <v>2029</v>
      </c>
      <c r="Q187" s="24">
        <f>Założenia_Predpoklady!Q9</f>
        <v>2030</v>
      </c>
      <c r="R187" s="24">
        <f>Założenia_Predpoklady!R9</f>
        <v>2031</v>
      </c>
      <c r="S187" s="24">
        <f>Założenia_Predpoklady!S9</f>
        <v>2032</v>
      </c>
      <c r="T187" s="24">
        <f>Założenia_Predpoklady!T9</f>
        <v>2033</v>
      </c>
      <c r="U187" s="24">
        <f>Założenia_Predpoklady!U9</f>
        <v>2034</v>
      </c>
      <c r="V187" s="24">
        <f>Założenia_Predpoklady!V9</f>
        <v>2035</v>
      </c>
      <c r="W187" s="24">
        <f>Założenia_Predpoklady!W9</f>
        <v>2036</v>
      </c>
      <c r="X187" s="24">
        <f>Założenia_Predpoklady!X9</f>
        <v>2037</v>
      </c>
      <c r="Y187" s="24">
        <f>Założenia_Predpoklady!Y9</f>
        <v>2038</v>
      </c>
      <c r="Z187" s="24">
        <f>Założenia_Predpoklady!Z9</f>
        <v>2039</v>
      </c>
      <c r="AA187" s="24">
        <f>Założenia_Predpoklady!AA9</f>
        <v>2040</v>
      </c>
      <c r="AB187" s="24">
        <f>Założenia_Predpoklady!AB9</f>
        <v>2041</v>
      </c>
      <c r="AC187" s="24">
        <f>Założenia_Predpoklady!AC9</f>
        <v>2042</v>
      </c>
      <c r="AD187" s="24">
        <f>Założenia_Predpoklady!AD9</f>
        <v>2043</v>
      </c>
      <c r="AE187" s="24">
        <f>Założenia_Predpoklady!AE9</f>
        <v>2044</v>
      </c>
      <c r="AF187" s="24">
        <f>Założenia_Predpoklady!AF9</f>
        <v>2045</v>
      </c>
    </row>
    <row r="188" spans="1:32" ht="30" x14ac:dyDescent="0.25">
      <c r="A188" s="218"/>
      <c r="B188" s="158" t="s">
        <v>53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6"/>
    </row>
    <row r="189" spans="1:32" ht="30" x14ac:dyDescent="0.25">
      <c r="A189" s="218"/>
      <c r="B189" s="148" t="s">
        <v>55</v>
      </c>
      <c r="C189" s="37">
        <f t="shared" ref="C189:AF189" si="140">C121</f>
        <v>0</v>
      </c>
      <c r="D189" s="37">
        <f t="shared" si="140"/>
        <v>0</v>
      </c>
      <c r="E189" s="37">
        <f t="shared" si="140"/>
        <v>0</v>
      </c>
      <c r="F189" s="37">
        <f t="shared" si="140"/>
        <v>0</v>
      </c>
      <c r="G189" s="37">
        <f t="shared" si="140"/>
        <v>0</v>
      </c>
      <c r="H189" s="37">
        <f t="shared" si="140"/>
        <v>0</v>
      </c>
      <c r="I189" s="37">
        <f t="shared" si="140"/>
        <v>0</v>
      </c>
      <c r="J189" s="37">
        <f t="shared" si="140"/>
        <v>0</v>
      </c>
      <c r="K189" s="37">
        <f t="shared" si="140"/>
        <v>0</v>
      </c>
      <c r="L189" s="37">
        <f t="shared" si="140"/>
        <v>0</v>
      </c>
      <c r="M189" s="37">
        <f t="shared" si="140"/>
        <v>0</v>
      </c>
      <c r="N189" s="37">
        <f t="shared" si="140"/>
        <v>0</v>
      </c>
      <c r="O189" s="37">
        <f t="shared" si="140"/>
        <v>0</v>
      </c>
      <c r="P189" s="37">
        <f t="shared" si="140"/>
        <v>0</v>
      </c>
      <c r="Q189" s="37">
        <f t="shared" si="140"/>
        <v>0</v>
      </c>
      <c r="R189" s="37">
        <f t="shared" si="140"/>
        <v>0</v>
      </c>
      <c r="S189" s="37">
        <f t="shared" si="140"/>
        <v>0</v>
      </c>
      <c r="T189" s="37">
        <f t="shared" si="140"/>
        <v>0</v>
      </c>
      <c r="U189" s="37">
        <f t="shared" si="140"/>
        <v>0</v>
      </c>
      <c r="V189" s="37">
        <f t="shared" si="140"/>
        <v>0</v>
      </c>
      <c r="W189" s="37">
        <f t="shared" si="140"/>
        <v>0</v>
      </c>
      <c r="X189" s="37">
        <f t="shared" si="140"/>
        <v>0</v>
      </c>
      <c r="Y189" s="37">
        <f t="shared" si="140"/>
        <v>0</v>
      </c>
      <c r="Z189" s="37">
        <f t="shared" si="140"/>
        <v>0</v>
      </c>
      <c r="AA189" s="37">
        <f t="shared" si="140"/>
        <v>0</v>
      </c>
      <c r="AB189" s="37">
        <f t="shared" si="140"/>
        <v>0</v>
      </c>
      <c r="AC189" s="37">
        <f t="shared" si="140"/>
        <v>0</v>
      </c>
      <c r="AD189" s="37">
        <f t="shared" si="140"/>
        <v>0</v>
      </c>
      <c r="AE189" s="37">
        <f t="shared" si="140"/>
        <v>0</v>
      </c>
      <c r="AF189" s="37">
        <f t="shared" si="140"/>
        <v>0</v>
      </c>
    </row>
    <row r="190" spans="1:32" ht="30" x14ac:dyDescent="0.25">
      <c r="A190" s="233"/>
      <c r="B190" s="148" t="s">
        <v>56</v>
      </c>
      <c r="C190" s="37">
        <f t="shared" ref="C190:AF190" si="141">C178</f>
        <v>0</v>
      </c>
      <c r="D190" s="37">
        <f t="shared" si="141"/>
        <v>0</v>
      </c>
      <c r="E190" s="37">
        <f t="shared" si="141"/>
        <v>0</v>
      </c>
      <c r="F190" s="37">
        <f t="shared" si="141"/>
        <v>0</v>
      </c>
      <c r="G190" s="37">
        <f t="shared" si="141"/>
        <v>0</v>
      </c>
      <c r="H190" s="37">
        <f t="shared" si="141"/>
        <v>0</v>
      </c>
      <c r="I190" s="37">
        <f t="shared" si="141"/>
        <v>0</v>
      </c>
      <c r="J190" s="37">
        <f t="shared" si="141"/>
        <v>0</v>
      </c>
      <c r="K190" s="37">
        <f t="shared" si="141"/>
        <v>0</v>
      </c>
      <c r="L190" s="37">
        <f t="shared" si="141"/>
        <v>0</v>
      </c>
      <c r="M190" s="37">
        <f t="shared" si="141"/>
        <v>0</v>
      </c>
      <c r="N190" s="37">
        <f t="shared" si="141"/>
        <v>0</v>
      </c>
      <c r="O190" s="37">
        <f t="shared" si="141"/>
        <v>0</v>
      </c>
      <c r="P190" s="37">
        <f t="shared" si="141"/>
        <v>0</v>
      </c>
      <c r="Q190" s="37">
        <f t="shared" si="141"/>
        <v>0</v>
      </c>
      <c r="R190" s="37">
        <f t="shared" si="141"/>
        <v>0</v>
      </c>
      <c r="S190" s="37">
        <f t="shared" si="141"/>
        <v>0</v>
      </c>
      <c r="T190" s="37">
        <f t="shared" si="141"/>
        <v>0</v>
      </c>
      <c r="U190" s="37">
        <f t="shared" si="141"/>
        <v>0</v>
      </c>
      <c r="V190" s="37">
        <f t="shared" si="141"/>
        <v>0</v>
      </c>
      <c r="W190" s="37">
        <f t="shared" si="141"/>
        <v>0</v>
      </c>
      <c r="X190" s="37">
        <f t="shared" si="141"/>
        <v>0</v>
      </c>
      <c r="Y190" s="37">
        <f t="shared" si="141"/>
        <v>0</v>
      </c>
      <c r="Z190" s="37">
        <f t="shared" si="141"/>
        <v>0</v>
      </c>
      <c r="AA190" s="37">
        <f t="shared" si="141"/>
        <v>0</v>
      </c>
      <c r="AB190" s="37">
        <f t="shared" si="141"/>
        <v>0</v>
      </c>
      <c r="AC190" s="37">
        <f t="shared" si="141"/>
        <v>0</v>
      </c>
      <c r="AD190" s="37">
        <f t="shared" si="141"/>
        <v>0</v>
      </c>
      <c r="AE190" s="37">
        <f t="shared" si="141"/>
        <v>0</v>
      </c>
      <c r="AF190" s="37">
        <f t="shared" si="141"/>
        <v>0</v>
      </c>
    </row>
    <row r="191" spans="1:32" ht="30" x14ac:dyDescent="0.25">
      <c r="A191" s="233"/>
      <c r="B191" s="149" t="s">
        <v>57</v>
      </c>
      <c r="C191" s="162">
        <f>C189-C190</f>
        <v>0</v>
      </c>
      <c r="D191" s="162">
        <f t="shared" ref="D191:AF191" si="142">D189-D190</f>
        <v>0</v>
      </c>
      <c r="E191" s="162">
        <f t="shared" si="142"/>
        <v>0</v>
      </c>
      <c r="F191" s="162">
        <f t="shared" si="142"/>
        <v>0</v>
      </c>
      <c r="G191" s="162">
        <f t="shared" si="142"/>
        <v>0</v>
      </c>
      <c r="H191" s="162">
        <f t="shared" si="142"/>
        <v>0</v>
      </c>
      <c r="I191" s="162">
        <f t="shared" si="142"/>
        <v>0</v>
      </c>
      <c r="J191" s="162">
        <f t="shared" si="142"/>
        <v>0</v>
      </c>
      <c r="K191" s="162">
        <f t="shared" si="142"/>
        <v>0</v>
      </c>
      <c r="L191" s="162">
        <f t="shared" si="142"/>
        <v>0</v>
      </c>
      <c r="M191" s="162">
        <f t="shared" si="142"/>
        <v>0</v>
      </c>
      <c r="N191" s="162">
        <f t="shared" si="142"/>
        <v>0</v>
      </c>
      <c r="O191" s="162">
        <f t="shared" si="142"/>
        <v>0</v>
      </c>
      <c r="P191" s="162">
        <f t="shared" si="142"/>
        <v>0</v>
      </c>
      <c r="Q191" s="162">
        <f t="shared" si="142"/>
        <v>0</v>
      </c>
      <c r="R191" s="162">
        <f t="shared" si="142"/>
        <v>0</v>
      </c>
      <c r="S191" s="162">
        <f t="shared" si="142"/>
        <v>0</v>
      </c>
      <c r="T191" s="162">
        <f t="shared" si="142"/>
        <v>0</v>
      </c>
      <c r="U191" s="162">
        <f t="shared" si="142"/>
        <v>0</v>
      </c>
      <c r="V191" s="162">
        <f t="shared" si="142"/>
        <v>0</v>
      </c>
      <c r="W191" s="162">
        <f t="shared" si="142"/>
        <v>0</v>
      </c>
      <c r="X191" s="162">
        <f t="shared" si="142"/>
        <v>0</v>
      </c>
      <c r="Y191" s="162">
        <f t="shared" si="142"/>
        <v>0</v>
      </c>
      <c r="Z191" s="162">
        <f t="shared" si="142"/>
        <v>0</v>
      </c>
      <c r="AA191" s="162">
        <f t="shared" si="142"/>
        <v>0</v>
      </c>
      <c r="AB191" s="162">
        <f t="shared" si="142"/>
        <v>0</v>
      </c>
      <c r="AC191" s="162">
        <f t="shared" si="142"/>
        <v>0</v>
      </c>
      <c r="AD191" s="162">
        <f t="shared" si="142"/>
        <v>0</v>
      </c>
      <c r="AE191" s="162">
        <f t="shared" si="142"/>
        <v>0</v>
      </c>
      <c r="AF191" s="162">
        <f t="shared" si="142"/>
        <v>0</v>
      </c>
    </row>
    <row r="192" spans="1:32" ht="30" x14ac:dyDescent="0.25">
      <c r="A192" s="218"/>
      <c r="B192" s="159" t="s">
        <v>193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9"/>
    </row>
    <row r="193" spans="1:32" ht="30" customHeight="1" x14ac:dyDescent="0.25">
      <c r="A193" s="218"/>
      <c r="B193" s="148" t="s">
        <v>194</v>
      </c>
      <c r="C193" s="37">
        <f t="shared" ref="C193:J193" si="143">C18</f>
        <v>0</v>
      </c>
      <c r="D193" s="37">
        <f t="shared" si="143"/>
        <v>0</v>
      </c>
      <c r="E193" s="37">
        <f t="shared" si="143"/>
        <v>0</v>
      </c>
      <c r="F193" s="37">
        <f t="shared" si="143"/>
        <v>0</v>
      </c>
      <c r="G193" s="37">
        <f t="shared" si="143"/>
        <v>0</v>
      </c>
      <c r="H193" s="37">
        <f t="shared" si="143"/>
        <v>0</v>
      </c>
      <c r="I193" s="37">
        <f t="shared" si="143"/>
        <v>0</v>
      </c>
      <c r="J193" s="37">
        <f t="shared" si="143"/>
        <v>0</v>
      </c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</row>
    <row r="194" spans="1:32" ht="30" x14ac:dyDescent="0.25">
      <c r="A194" s="218"/>
      <c r="B194" s="171" t="s">
        <v>224</v>
      </c>
      <c r="C194" s="21">
        <f t="shared" ref="C194:J194" si="144">C15</f>
        <v>0</v>
      </c>
      <c r="D194" s="21">
        <f t="shared" si="144"/>
        <v>0</v>
      </c>
      <c r="E194" s="21">
        <f t="shared" si="144"/>
        <v>0</v>
      </c>
      <c r="F194" s="21">
        <f t="shared" si="144"/>
        <v>0</v>
      </c>
      <c r="G194" s="21">
        <f t="shared" si="144"/>
        <v>0</v>
      </c>
      <c r="H194" s="21">
        <f t="shared" si="144"/>
        <v>0</v>
      </c>
      <c r="I194" s="21">
        <f t="shared" si="144"/>
        <v>0</v>
      </c>
      <c r="J194" s="21">
        <f t="shared" si="144"/>
        <v>0</v>
      </c>
      <c r="K194" s="21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</row>
    <row r="195" spans="1:32" ht="30" x14ac:dyDescent="0.25">
      <c r="A195" s="218"/>
      <c r="B195" s="148" t="s">
        <v>68</v>
      </c>
      <c r="C195" s="37">
        <f t="shared" ref="C195:AF195" si="145">C87</f>
        <v>0</v>
      </c>
      <c r="D195" s="37">
        <f t="shared" si="145"/>
        <v>0</v>
      </c>
      <c r="E195" s="37">
        <f t="shared" si="145"/>
        <v>0</v>
      </c>
      <c r="F195" s="37">
        <f t="shared" si="145"/>
        <v>0</v>
      </c>
      <c r="G195" s="37">
        <f t="shared" si="145"/>
        <v>0</v>
      </c>
      <c r="H195" s="37">
        <f t="shared" si="145"/>
        <v>0</v>
      </c>
      <c r="I195" s="37">
        <f t="shared" si="145"/>
        <v>0</v>
      </c>
      <c r="J195" s="37">
        <f t="shared" si="145"/>
        <v>0</v>
      </c>
      <c r="K195" s="37">
        <f t="shared" si="145"/>
        <v>0</v>
      </c>
      <c r="L195" s="37">
        <f t="shared" si="145"/>
        <v>0</v>
      </c>
      <c r="M195" s="37">
        <f t="shared" si="145"/>
        <v>0</v>
      </c>
      <c r="N195" s="37">
        <f t="shared" si="145"/>
        <v>0</v>
      </c>
      <c r="O195" s="37">
        <f t="shared" si="145"/>
        <v>0</v>
      </c>
      <c r="P195" s="37">
        <f t="shared" si="145"/>
        <v>0</v>
      </c>
      <c r="Q195" s="37">
        <f t="shared" si="145"/>
        <v>0</v>
      </c>
      <c r="R195" s="37">
        <f t="shared" si="145"/>
        <v>0</v>
      </c>
      <c r="S195" s="37">
        <f t="shared" si="145"/>
        <v>0</v>
      </c>
      <c r="T195" s="37">
        <f t="shared" si="145"/>
        <v>0</v>
      </c>
      <c r="U195" s="37">
        <f t="shared" si="145"/>
        <v>0</v>
      </c>
      <c r="V195" s="37">
        <f t="shared" si="145"/>
        <v>0</v>
      </c>
      <c r="W195" s="37">
        <f t="shared" si="145"/>
        <v>0</v>
      </c>
      <c r="X195" s="37">
        <f t="shared" si="145"/>
        <v>0</v>
      </c>
      <c r="Y195" s="37">
        <f t="shared" si="145"/>
        <v>0</v>
      </c>
      <c r="Z195" s="37">
        <f t="shared" si="145"/>
        <v>0</v>
      </c>
      <c r="AA195" s="37">
        <f t="shared" si="145"/>
        <v>0</v>
      </c>
      <c r="AB195" s="37">
        <f t="shared" si="145"/>
        <v>0</v>
      </c>
      <c r="AC195" s="37">
        <f t="shared" si="145"/>
        <v>0</v>
      </c>
      <c r="AD195" s="37">
        <f t="shared" si="145"/>
        <v>0</v>
      </c>
      <c r="AE195" s="37">
        <f t="shared" si="145"/>
        <v>0</v>
      </c>
      <c r="AF195" s="37">
        <f t="shared" si="145"/>
        <v>0</v>
      </c>
    </row>
    <row r="196" spans="1:32" ht="30" x14ac:dyDescent="0.25">
      <c r="A196" s="218"/>
      <c r="B196" s="149" t="s">
        <v>59</v>
      </c>
      <c r="C196" s="162">
        <f>-C193+C194+C195</f>
        <v>0</v>
      </c>
      <c r="D196" s="162">
        <f t="shared" ref="D196:AF196" si="146">-D193+D194+D195</f>
        <v>0</v>
      </c>
      <c r="E196" s="162">
        <f t="shared" si="146"/>
        <v>0</v>
      </c>
      <c r="F196" s="162">
        <f t="shared" si="146"/>
        <v>0</v>
      </c>
      <c r="G196" s="162">
        <f t="shared" si="146"/>
        <v>0</v>
      </c>
      <c r="H196" s="162">
        <f t="shared" si="146"/>
        <v>0</v>
      </c>
      <c r="I196" s="162">
        <f t="shared" si="146"/>
        <v>0</v>
      </c>
      <c r="J196" s="162">
        <f t="shared" si="146"/>
        <v>0</v>
      </c>
      <c r="K196" s="162">
        <f t="shared" si="146"/>
        <v>0</v>
      </c>
      <c r="L196" s="162">
        <f t="shared" si="146"/>
        <v>0</v>
      </c>
      <c r="M196" s="162">
        <f t="shared" si="146"/>
        <v>0</v>
      </c>
      <c r="N196" s="162">
        <f t="shared" si="146"/>
        <v>0</v>
      </c>
      <c r="O196" s="162">
        <f t="shared" si="146"/>
        <v>0</v>
      </c>
      <c r="P196" s="162">
        <f t="shared" si="146"/>
        <v>0</v>
      </c>
      <c r="Q196" s="162">
        <f t="shared" si="146"/>
        <v>0</v>
      </c>
      <c r="R196" s="162">
        <f t="shared" si="146"/>
        <v>0</v>
      </c>
      <c r="S196" s="162">
        <f t="shared" si="146"/>
        <v>0</v>
      </c>
      <c r="T196" s="162">
        <f t="shared" si="146"/>
        <v>0</v>
      </c>
      <c r="U196" s="162">
        <f t="shared" si="146"/>
        <v>0</v>
      </c>
      <c r="V196" s="162">
        <f t="shared" si="146"/>
        <v>0</v>
      </c>
      <c r="W196" s="162">
        <f t="shared" si="146"/>
        <v>0</v>
      </c>
      <c r="X196" s="162">
        <f t="shared" si="146"/>
        <v>0</v>
      </c>
      <c r="Y196" s="162">
        <f t="shared" si="146"/>
        <v>0</v>
      </c>
      <c r="Z196" s="162">
        <f t="shared" si="146"/>
        <v>0</v>
      </c>
      <c r="AA196" s="162">
        <f t="shared" si="146"/>
        <v>0</v>
      </c>
      <c r="AB196" s="162">
        <f t="shared" si="146"/>
        <v>0</v>
      </c>
      <c r="AC196" s="162">
        <f t="shared" si="146"/>
        <v>0</v>
      </c>
      <c r="AD196" s="162">
        <f t="shared" si="146"/>
        <v>0</v>
      </c>
      <c r="AE196" s="162">
        <f t="shared" si="146"/>
        <v>0</v>
      </c>
      <c r="AF196" s="162">
        <f t="shared" si="146"/>
        <v>0</v>
      </c>
    </row>
    <row r="197" spans="1:32" ht="30" x14ac:dyDescent="0.25">
      <c r="A197" s="218"/>
      <c r="B197" s="160" t="s">
        <v>54</v>
      </c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2"/>
    </row>
    <row r="198" spans="1:32" ht="30" x14ac:dyDescent="0.25">
      <c r="A198" s="218"/>
      <c r="B198" s="18" t="s">
        <v>157</v>
      </c>
      <c r="C198" s="37">
        <f t="shared" ref="C198:J200" si="147">C24</f>
        <v>0</v>
      </c>
      <c r="D198" s="37">
        <f t="shared" si="147"/>
        <v>0</v>
      </c>
      <c r="E198" s="37">
        <f t="shared" si="147"/>
        <v>0</v>
      </c>
      <c r="F198" s="37">
        <f t="shared" si="147"/>
        <v>0</v>
      </c>
      <c r="G198" s="37">
        <f t="shared" si="147"/>
        <v>0</v>
      </c>
      <c r="H198" s="37">
        <f t="shared" si="147"/>
        <v>0</v>
      </c>
      <c r="I198" s="37">
        <f t="shared" si="147"/>
        <v>0</v>
      </c>
      <c r="J198" s="37">
        <f t="shared" si="147"/>
        <v>0</v>
      </c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</row>
    <row r="199" spans="1:32" ht="30" x14ac:dyDescent="0.25">
      <c r="A199" s="218"/>
      <c r="B199" s="17" t="s">
        <v>60</v>
      </c>
      <c r="C199" s="37">
        <f t="shared" ref="C199:J199" si="148">C25-C201</f>
        <v>0</v>
      </c>
      <c r="D199" s="37">
        <f t="shared" si="148"/>
        <v>0</v>
      </c>
      <c r="E199" s="37">
        <f t="shared" si="148"/>
        <v>0</v>
      </c>
      <c r="F199" s="37">
        <f t="shared" si="148"/>
        <v>0</v>
      </c>
      <c r="G199" s="37">
        <f t="shared" si="148"/>
        <v>0</v>
      </c>
      <c r="H199" s="37">
        <f t="shared" si="148"/>
        <v>0</v>
      </c>
      <c r="I199" s="37">
        <f t="shared" si="148"/>
        <v>0</v>
      </c>
      <c r="J199" s="37">
        <f t="shared" si="148"/>
        <v>0</v>
      </c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</row>
    <row r="200" spans="1:32" ht="45" x14ac:dyDescent="0.25">
      <c r="A200" s="218"/>
      <c r="B200" s="188" t="s">
        <v>270</v>
      </c>
      <c r="C200" s="37">
        <f t="shared" si="147"/>
        <v>0</v>
      </c>
      <c r="D200" s="37">
        <f t="shared" si="147"/>
        <v>0</v>
      </c>
      <c r="E200" s="37">
        <f t="shared" si="147"/>
        <v>0</v>
      </c>
      <c r="F200" s="37">
        <f t="shared" si="147"/>
        <v>0</v>
      </c>
      <c r="G200" s="37">
        <f t="shared" si="147"/>
        <v>0</v>
      </c>
      <c r="H200" s="37">
        <f t="shared" si="147"/>
        <v>0</v>
      </c>
      <c r="I200" s="37">
        <f t="shared" si="147"/>
        <v>0</v>
      </c>
      <c r="J200" s="37">
        <f t="shared" si="147"/>
        <v>0</v>
      </c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</row>
    <row r="201" spans="1:32" ht="30" x14ac:dyDescent="0.25">
      <c r="A201" s="218"/>
      <c r="B201" s="317" t="s">
        <v>276</v>
      </c>
      <c r="C201" s="283"/>
      <c r="D201" s="283"/>
      <c r="E201" s="283"/>
      <c r="F201" s="283"/>
      <c r="G201" s="283"/>
      <c r="H201" s="283"/>
      <c r="I201" s="283"/>
      <c r="J201" s="283"/>
      <c r="K201" s="310"/>
      <c r="L201" s="310"/>
      <c r="M201" s="310"/>
      <c r="N201" s="310"/>
      <c r="O201" s="310"/>
      <c r="P201" s="310"/>
      <c r="Q201" s="310"/>
      <c r="R201" s="310"/>
      <c r="S201" s="310"/>
      <c r="T201" s="310"/>
      <c r="U201" s="310"/>
      <c r="V201" s="310"/>
      <c r="W201" s="310"/>
      <c r="X201" s="310"/>
      <c r="Y201" s="310"/>
      <c r="Z201" s="310"/>
      <c r="AA201" s="310"/>
      <c r="AB201" s="310"/>
      <c r="AC201" s="310"/>
      <c r="AD201" s="310"/>
      <c r="AE201" s="310"/>
      <c r="AF201" s="310"/>
    </row>
    <row r="202" spans="1:32" ht="30" x14ac:dyDescent="0.25">
      <c r="A202" s="218"/>
      <c r="B202" s="317" t="s">
        <v>61</v>
      </c>
      <c r="C202" s="283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</row>
    <row r="203" spans="1:32" ht="30" x14ac:dyDescent="0.25">
      <c r="A203" s="218"/>
      <c r="B203" s="318" t="s">
        <v>62</v>
      </c>
      <c r="C203" s="37">
        <f>SUM(C204:C206)</f>
        <v>0</v>
      </c>
      <c r="D203" s="37">
        <f t="shared" ref="D203:AF203" si="149">SUM(D204:D206)</f>
        <v>0</v>
      </c>
      <c r="E203" s="37">
        <f t="shared" si="149"/>
        <v>0</v>
      </c>
      <c r="F203" s="37">
        <f t="shared" si="149"/>
        <v>0</v>
      </c>
      <c r="G203" s="37">
        <f t="shared" si="149"/>
        <v>0</v>
      </c>
      <c r="H203" s="37">
        <f t="shared" si="149"/>
        <v>0</v>
      </c>
      <c r="I203" s="37">
        <f t="shared" si="149"/>
        <v>0</v>
      </c>
      <c r="J203" s="37">
        <f t="shared" si="149"/>
        <v>0</v>
      </c>
      <c r="K203" s="37">
        <f t="shared" si="149"/>
        <v>0</v>
      </c>
      <c r="L203" s="37">
        <f t="shared" si="149"/>
        <v>0</v>
      </c>
      <c r="M203" s="37">
        <f t="shared" si="149"/>
        <v>0</v>
      </c>
      <c r="N203" s="37">
        <f t="shared" si="149"/>
        <v>0</v>
      </c>
      <c r="O203" s="37">
        <f t="shared" si="149"/>
        <v>0</v>
      </c>
      <c r="P203" s="37">
        <f t="shared" si="149"/>
        <v>0</v>
      </c>
      <c r="Q203" s="37">
        <f t="shared" si="149"/>
        <v>0</v>
      </c>
      <c r="R203" s="37">
        <f t="shared" si="149"/>
        <v>0</v>
      </c>
      <c r="S203" s="37">
        <f t="shared" si="149"/>
        <v>0</v>
      </c>
      <c r="T203" s="37">
        <f t="shared" si="149"/>
        <v>0</v>
      </c>
      <c r="U203" s="37">
        <f t="shared" si="149"/>
        <v>0</v>
      </c>
      <c r="V203" s="37">
        <f t="shared" si="149"/>
        <v>0</v>
      </c>
      <c r="W203" s="37">
        <f t="shared" si="149"/>
        <v>0</v>
      </c>
      <c r="X203" s="37">
        <f t="shared" si="149"/>
        <v>0</v>
      </c>
      <c r="Y203" s="37">
        <f t="shared" si="149"/>
        <v>0</v>
      </c>
      <c r="Z203" s="37">
        <f t="shared" si="149"/>
        <v>0</v>
      </c>
      <c r="AA203" s="37">
        <f t="shared" si="149"/>
        <v>0</v>
      </c>
      <c r="AB203" s="37">
        <f t="shared" si="149"/>
        <v>0</v>
      </c>
      <c r="AC203" s="37">
        <f t="shared" si="149"/>
        <v>0</v>
      </c>
      <c r="AD203" s="37">
        <f t="shared" si="149"/>
        <v>0</v>
      </c>
      <c r="AE203" s="37">
        <f t="shared" si="149"/>
        <v>0</v>
      </c>
      <c r="AF203" s="37">
        <f t="shared" si="149"/>
        <v>0</v>
      </c>
    </row>
    <row r="204" spans="1:32" ht="30" x14ac:dyDescent="0.25">
      <c r="A204" s="218"/>
      <c r="B204" s="319" t="s">
        <v>195</v>
      </c>
      <c r="C204" s="311"/>
      <c r="D204" s="311"/>
      <c r="E204" s="311"/>
      <c r="F204" s="311"/>
      <c r="G204" s="311"/>
      <c r="H204" s="311"/>
      <c r="I204" s="311"/>
      <c r="J204" s="311"/>
      <c r="K204" s="311"/>
      <c r="L204" s="311"/>
      <c r="M204" s="311"/>
      <c r="N204" s="311"/>
      <c r="O204" s="311"/>
      <c r="P204" s="311"/>
      <c r="Q204" s="311"/>
      <c r="R204" s="311"/>
      <c r="S204" s="311"/>
      <c r="T204" s="311"/>
      <c r="U204" s="311"/>
      <c r="V204" s="311"/>
      <c r="W204" s="311"/>
      <c r="X204" s="311"/>
      <c r="Y204" s="311"/>
      <c r="Z204" s="311"/>
      <c r="AA204" s="311"/>
      <c r="AB204" s="311"/>
      <c r="AC204" s="311"/>
      <c r="AD204" s="311"/>
      <c r="AE204" s="311"/>
      <c r="AF204" s="311"/>
    </row>
    <row r="205" spans="1:32" ht="30" x14ac:dyDescent="0.25">
      <c r="A205" s="218"/>
      <c r="B205" s="320" t="s">
        <v>272</v>
      </c>
      <c r="C205" s="311"/>
      <c r="D205" s="311"/>
      <c r="E205" s="311"/>
      <c r="F205" s="311"/>
      <c r="G205" s="311"/>
      <c r="H205" s="311"/>
      <c r="I205" s="311"/>
      <c r="J205" s="311"/>
      <c r="K205" s="311"/>
      <c r="L205" s="311"/>
      <c r="M205" s="311"/>
      <c r="N205" s="311"/>
      <c r="O205" s="311"/>
      <c r="P205" s="311"/>
      <c r="Q205" s="311"/>
      <c r="R205" s="311"/>
      <c r="S205" s="311"/>
      <c r="T205" s="311"/>
      <c r="U205" s="311"/>
      <c r="V205" s="311"/>
      <c r="W205" s="311"/>
      <c r="X205" s="311"/>
      <c r="Y205" s="311"/>
      <c r="Z205" s="311"/>
      <c r="AA205" s="311"/>
      <c r="AB205" s="311"/>
      <c r="AC205" s="311"/>
      <c r="AD205" s="311"/>
      <c r="AE205" s="311"/>
      <c r="AF205" s="311"/>
    </row>
    <row r="206" spans="1:32" ht="30" x14ac:dyDescent="0.25">
      <c r="A206" s="218"/>
      <c r="B206" s="320" t="s">
        <v>63</v>
      </c>
      <c r="C206" s="311"/>
      <c r="D206" s="311"/>
      <c r="E206" s="311"/>
      <c r="F206" s="311"/>
      <c r="G206" s="311"/>
      <c r="H206" s="311"/>
      <c r="I206" s="311"/>
      <c r="J206" s="311"/>
      <c r="K206" s="311"/>
      <c r="L206" s="311"/>
      <c r="M206" s="311"/>
      <c r="N206" s="311"/>
      <c r="O206" s="311"/>
      <c r="P206" s="311"/>
      <c r="Q206" s="311"/>
      <c r="R206" s="311"/>
      <c r="S206" s="311"/>
      <c r="T206" s="311"/>
      <c r="U206" s="311"/>
      <c r="V206" s="311"/>
      <c r="W206" s="311"/>
      <c r="X206" s="311"/>
      <c r="Y206" s="311"/>
      <c r="Z206" s="311"/>
      <c r="AA206" s="311"/>
      <c r="AB206" s="311"/>
      <c r="AC206" s="311"/>
      <c r="AD206" s="311"/>
      <c r="AE206" s="311"/>
      <c r="AF206" s="311"/>
    </row>
    <row r="207" spans="1:32" ht="30" x14ac:dyDescent="0.25">
      <c r="A207" s="218"/>
      <c r="B207" s="321" t="s">
        <v>196</v>
      </c>
      <c r="C207" s="283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</row>
    <row r="208" spans="1:32" ht="30" x14ac:dyDescent="0.25">
      <c r="A208" s="218"/>
      <c r="B208" s="149" t="s">
        <v>271</v>
      </c>
      <c r="C208" s="162">
        <f>C198+C199++C200+C201+C202+C203+C207</f>
        <v>0</v>
      </c>
      <c r="D208" s="162">
        <f>D198+D199++D200+D201+D202+D203+D207</f>
        <v>0</v>
      </c>
      <c r="E208" s="162">
        <f t="shared" ref="E208:AF208" si="150">E198+E199++E200+E201+E202+E203+E207</f>
        <v>0</v>
      </c>
      <c r="F208" s="162">
        <f t="shared" si="150"/>
        <v>0</v>
      </c>
      <c r="G208" s="162">
        <f t="shared" si="150"/>
        <v>0</v>
      </c>
      <c r="H208" s="162">
        <f t="shared" si="150"/>
        <v>0</v>
      </c>
      <c r="I208" s="162">
        <f t="shared" si="150"/>
        <v>0</v>
      </c>
      <c r="J208" s="162">
        <f t="shared" si="150"/>
        <v>0</v>
      </c>
      <c r="K208" s="162">
        <f t="shared" si="150"/>
        <v>0</v>
      </c>
      <c r="L208" s="162">
        <f t="shared" si="150"/>
        <v>0</v>
      </c>
      <c r="M208" s="162">
        <f t="shared" si="150"/>
        <v>0</v>
      </c>
      <c r="N208" s="162">
        <f t="shared" si="150"/>
        <v>0</v>
      </c>
      <c r="O208" s="162">
        <f t="shared" si="150"/>
        <v>0</v>
      </c>
      <c r="P208" s="162">
        <f t="shared" si="150"/>
        <v>0</v>
      </c>
      <c r="Q208" s="162">
        <f t="shared" si="150"/>
        <v>0</v>
      </c>
      <c r="R208" s="162">
        <f t="shared" si="150"/>
        <v>0</v>
      </c>
      <c r="S208" s="162">
        <f t="shared" si="150"/>
        <v>0</v>
      </c>
      <c r="T208" s="162">
        <f t="shared" si="150"/>
        <v>0</v>
      </c>
      <c r="U208" s="162">
        <f t="shared" si="150"/>
        <v>0</v>
      </c>
      <c r="V208" s="162">
        <f t="shared" si="150"/>
        <v>0</v>
      </c>
      <c r="W208" s="162">
        <f t="shared" si="150"/>
        <v>0</v>
      </c>
      <c r="X208" s="162">
        <f t="shared" si="150"/>
        <v>0</v>
      </c>
      <c r="Y208" s="162">
        <f t="shared" si="150"/>
        <v>0</v>
      </c>
      <c r="Z208" s="162">
        <f t="shared" si="150"/>
        <v>0</v>
      </c>
      <c r="AA208" s="162">
        <f t="shared" si="150"/>
        <v>0</v>
      </c>
      <c r="AB208" s="162">
        <f t="shared" si="150"/>
        <v>0</v>
      </c>
      <c r="AC208" s="162">
        <f t="shared" si="150"/>
        <v>0</v>
      </c>
      <c r="AD208" s="162">
        <f t="shared" si="150"/>
        <v>0</v>
      </c>
      <c r="AE208" s="162">
        <f t="shared" si="150"/>
        <v>0</v>
      </c>
      <c r="AF208" s="162">
        <f t="shared" si="150"/>
        <v>0</v>
      </c>
    </row>
    <row r="209" spans="1:32" ht="30" x14ac:dyDescent="0.25">
      <c r="A209" s="218"/>
      <c r="B209" s="161" t="s">
        <v>197</v>
      </c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4"/>
    </row>
    <row r="210" spans="1:32" ht="30" x14ac:dyDescent="0.25">
      <c r="A210" s="218"/>
      <c r="B210" s="149" t="s">
        <v>273</v>
      </c>
      <c r="C210" s="37">
        <f>IF(Założenia_Predpoklady!C9=0,"",C208+C196+C191)</f>
        <v>0</v>
      </c>
      <c r="D210" s="37">
        <f>IF(Założenia_Predpoklady!D9=0,"",D208+D196+D191)</f>
        <v>0</v>
      </c>
      <c r="E210" s="37">
        <f>IF(Założenia_Predpoklady!E9=0,"",E208+E196+E191)</f>
        <v>0</v>
      </c>
      <c r="F210" s="37">
        <f>IF(Założenia_Predpoklady!F9=0,"",F208+F196+F191)</f>
        <v>0</v>
      </c>
      <c r="G210" s="37">
        <f>IF(Założenia_Predpoklady!G9=0,"",G208+G196+G191)</f>
        <v>0</v>
      </c>
      <c r="H210" s="37">
        <f>IF(Założenia_Predpoklady!H9=0,"",H208+H196+H191)</f>
        <v>0</v>
      </c>
      <c r="I210" s="37">
        <f>IF(Założenia_Predpoklady!I9=0,"",I208+I196+I191)</f>
        <v>0</v>
      </c>
      <c r="J210" s="37">
        <f>IF(Założenia_Predpoklady!J9=0,"",J208+J196+J191)</f>
        <v>0</v>
      </c>
      <c r="K210" s="37">
        <f>IF(Założenia_Predpoklady!K9=0,"",K208+K196+K191)</f>
        <v>0</v>
      </c>
      <c r="L210" s="37">
        <f>IF(Założenia_Predpoklady!L9=0,"",L208+L196+L191)</f>
        <v>0</v>
      </c>
      <c r="M210" s="37">
        <f>IF(Założenia_Predpoklady!M9=0,"",M208+M196+M191)</f>
        <v>0</v>
      </c>
      <c r="N210" s="37">
        <f>IF(Założenia_Predpoklady!N9=0,"",N208+N196+N191)</f>
        <v>0</v>
      </c>
      <c r="O210" s="37">
        <f>IF(Założenia_Predpoklady!O9=0,"",O208+O196+O191)</f>
        <v>0</v>
      </c>
      <c r="P210" s="37">
        <f>IF(Założenia_Predpoklady!P9=0,"",P208+P196+P191)</f>
        <v>0</v>
      </c>
      <c r="Q210" s="37">
        <f>IF(Założenia_Predpoklady!Q9=0,"",Q208+Q196+Q191)</f>
        <v>0</v>
      </c>
      <c r="R210" s="37">
        <f>IF(Założenia_Predpoklady!R9=0,"",R208+R196+R191)</f>
        <v>0</v>
      </c>
      <c r="S210" s="37">
        <f>IF(Założenia_Predpoklady!S9=0,"",S208+S196+S191)</f>
        <v>0</v>
      </c>
      <c r="T210" s="37">
        <f>IF(Założenia_Predpoklady!T9=0,"",T208+T196+T191)</f>
        <v>0</v>
      </c>
      <c r="U210" s="37">
        <f>IF(Założenia_Predpoklady!U9=0,"",U208+U196+U191)</f>
        <v>0</v>
      </c>
      <c r="V210" s="37">
        <f>IF(Założenia_Predpoklady!V9=0,"",V208+V196+V191)</f>
        <v>0</v>
      </c>
      <c r="W210" s="37">
        <f>IF(Założenia_Predpoklady!W9=0,"",W208+W196+W191)</f>
        <v>0</v>
      </c>
      <c r="X210" s="37">
        <f>IF(Założenia_Predpoklady!X9=0,"",X208+X196+X191)</f>
        <v>0</v>
      </c>
      <c r="Y210" s="37">
        <f>IF(Założenia_Predpoklady!Y9=0,"",Y208+Y196+Y191)</f>
        <v>0</v>
      </c>
      <c r="Z210" s="37">
        <f>IF(Założenia_Predpoklady!Z9=0,"",Z208+Z196+Z191)</f>
        <v>0</v>
      </c>
      <c r="AA210" s="37">
        <f>IF(Założenia_Predpoklady!AA9=0,"",AA208+AA196+AA191)</f>
        <v>0</v>
      </c>
      <c r="AB210" s="37">
        <f>IF(Założenia_Predpoklady!AB9=0,"",AB208+AB196+AB191)</f>
        <v>0</v>
      </c>
      <c r="AC210" s="37">
        <f>IF(Założenia_Predpoklady!AC9=0,"",AC208+AC196+AC191)</f>
        <v>0</v>
      </c>
      <c r="AD210" s="37">
        <f>IF(Założenia_Predpoklady!AD9=0,"",AD208+AD196+AD191)</f>
        <v>0</v>
      </c>
      <c r="AE210" s="37">
        <f>IF(Założenia_Predpoklady!AE9=0,"",AE208+AE196+AE191)</f>
        <v>0</v>
      </c>
      <c r="AF210" s="37">
        <f>IF(Założenia_Predpoklady!AF9=0,"",AF208+AF196+AF191)</f>
        <v>0</v>
      </c>
    </row>
    <row r="211" spans="1:32" ht="30" x14ac:dyDescent="0.25">
      <c r="A211" s="218"/>
      <c r="B211" s="148" t="s">
        <v>198</v>
      </c>
      <c r="C211" s="37">
        <v>0</v>
      </c>
      <c r="D211" s="37">
        <f>IF(D187&gt;0,C212,0)</f>
        <v>0</v>
      </c>
      <c r="E211" s="37">
        <f t="shared" ref="E211:AF211" si="151">IF(E187&gt;0,D212,0)</f>
        <v>0</v>
      </c>
      <c r="F211" s="37">
        <f t="shared" si="151"/>
        <v>0</v>
      </c>
      <c r="G211" s="37">
        <f t="shared" si="151"/>
        <v>0</v>
      </c>
      <c r="H211" s="37">
        <f t="shared" si="151"/>
        <v>0</v>
      </c>
      <c r="I211" s="37">
        <f t="shared" si="151"/>
        <v>0</v>
      </c>
      <c r="J211" s="37">
        <f t="shared" si="151"/>
        <v>0</v>
      </c>
      <c r="K211" s="37">
        <f t="shared" si="151"/>
        <v>0</v>
      </c>
      <c r="L211" s="37">
        <f t="shared" si="151"/>
        <v>0</v>
      </c>
      <c r="M211" s="37">
        <f t="shared" si="151"/>
        <v>0</v>
      </c>
      <c r="N211" s="37">
        <f t="shared" si="151"/>
        <v>0</v>
      </c>
      <c r="O211" s="37">
        <f t="shared" si="151"/>
        <v>0</v>
      </c>
      <c r="P211" s="37">
        <f t="shared" si="151"/>
        <v>0</v>
      </c>
      <c r="Q211" s="37">
        <f t="shared" si="151"/>
        <v>0</v>
      </c>
      <c r="R211" s="37">
        <f t="shared" si="151"/>
        <v>0</v>
      </c>
      <c r="S211" s="37">
        <f t="shared" si="151"/>
        <v>0</v>
      </c>
      <c r="T211" s="37">
        <f t="shared" si="151"/>
        <v>0</v>
      </c>
      <c r="U211" s="37">
        <f t="shared" si="151"/>
        <v>0</v>
      </c>
      <c r="V211" s="37">
        <f t="shared" si="151"/>
        <v>0</v>
      </c>
      <c r="W211" s="37">
        <f t="shared" si="151"/>
        <v>0</v>
      </c>
      <c r="X211" s="37">
        <f t="shared" si="151"/>
        <v>0</v>
      </c>
      <c r="Y211" s="37">
        <f t="shared" si="151"/>
        <v>0</v>
      </c>
      <c r="Z211" s="37">
        <f t="shared" si="151"/>
        <v>0</v>
      </c>
      <c r="AA211" s="37">
        <f t="shared" si="151"/>
        <v>0</v>
      </c>
      <c r="AB211" s="37">
        <f t="shared" si="151"/>
        <v>0</v>
      </c>
      <c r="AC211" s="37">
        <f t="shared" si="151"/>
        <v>0</v>
      </c>
      <c r="AD211" s="37">
        <f t="shared" si="151"/>
        <v>0</v>
      </c>
      <c r="AE211" s="37">
        <f t="shared" si="151"/>
        <v>0</v>
      </c>
      <c r="AF211" s="37">
        <f t="shared" si="151"/>
        <v>0</v>
      </c>
    </row>
    <row r="212" spans="1:32" ht="30" x14ac:dyDescent="0.25">
      <c r="A212" s="218"/>
      <c r="B212" s="148" t="s">
        <v>199</v>
      </c>
      <c r="C212" s="23">
        <f>IF(Założenia_Predpoklady!C9=0,"",C211+C210)</f>
        <v>0</v>
      </c>
      <c r="D212" s="23">
        <f>IF(Założenia_Predpoklady!D9=0,"",D211+D210)</f>
        <v>0</v>
      </c>
      <c r="E212" s="23">
        <f>IF(Założenia_Predpoklady!E9=0,"",E211+E210)</f>
        <v>0</v>
      </c>
      <c r="F212" s="23">
        <f>IF(Założenia_Predpoklady!F9=0,"",F211+F210)</f>
        <v>0</v>
      </c>
      <c r="G212" s="23">
        <f>IF(Założenia_Predpoklady!G9=0,"",G211+G210)</f>
        <v>0</v>
      </c>
      <c r="H212" s="23">
        <f>IF(Założenia_Predpoklady!H9=0,"",H211+H210)</f>
        <v>0</v>
      </c>
      <c r="I212" s="23">
        <f>IF(Założenia_Predpoklady!I9=0,"",I211+I210)</f>
        <v>0</v>
      </c>
      <c r="J212" s="23">
        <f>IF(Założenia_Predpoklady!J9=0,"",J211+J210)</f>
        <v>0</v>
      </c>
      <c r="K212" s="23">
        <f>IF(Założenia_Predpoklady!K9=0,"",K211+K210)</f>
        <v>0</v>
      </c>
      <c r="L212" s="23">
        <f>IF(Założenia_Predpoklady!L9=0,"",L211+L210)</f>
        <v>0</v>
      </c>
      <c r="M212" s="23">
        <f>IF(Założenia_Predpoklady!M9=0,"",M211+M210)</f>
        <v>0</v>
      </c>
      <c r="N212" s="23">
        <f>IF(Założenia_Predpoklady!N9=0,"",N211+N210)</f>
        <v>0</v>
      </c>
      <c r="O212" s="23">
        <f>IF(Założenia_Predpoklady!O9=0,"",O211+O210)</f>
        <v>0</v>
      </c>
      <c r="P212" s="23">
        <f>IF(Założenia_Predpoklady!P9=0,"",P211+P210)</f>
        <v>0</v>
      </c>
      <c r="Q212" s="23">
        <f>IF(Założenia_Predpoklady!Q9=0,"",Q211+Q210)</f>
        <v>0</v>
      </c>
      <c r="R212" s="23">
        <f>IF(Założenia_Predpoklady!R9=0,"",R211+R210)</f>
        <v>0</v>
      </c>
      <c r="S212" s="23">
        <f>IF(Założenia_Predpoklady!S9=0,"",S211+S210)</f>
        <v>0</v>
      </c>
      <c r="T212" s="23">
        <f>IF(Założenia_Predpoklady!T9=0,"",T211+T210)</f>
        <v>0</v>
      </c>
      <c r="U212" s="23">
        <f>IF(Założenia_Predpoklady!U9=0,"",U211+U210)</f>
        <v>0</v>
      </c>
      <c r="V212" s="23">
        <f>IF(Założenia_Predpoklady!V9=0,"",V211+V210)</f>
        <v>0</v>
      </c>
      <c r="W212" s="23">
        <f>IF(Założenia_Predpoklady!W9=0,"",W211+W210)</f>
        <v>0</v>
      </c>
      <c r="X212" s="23">
        <f>IF(Założenia_Predpoklady!X9=0,"",X211+X210)</f>
        <v>0</v>
      </c>
      <c r="Y212" s="23">
        <f>IF(Założenia_Predpoklady!Y9=0,"",Y211+Y210)</f>
        <v>0</v>
      </c>
      <c r="Z212" s="23">
        <f>IF(Założenia_Predpoklady!Z9=0,"",Z211+Z210)</f>
        <v>0</v>
      </c>
      <c r="AA212" s="23">
        <f>IF(Założenia_Predpoklady!AA9=0,"",AA211+AA210)</f>
        <v>0</v>
      </c>
      <c r="AB212" s="23">
        <f>IF(Założenia_Predpoklady!AB9=0,"",AB211+AB210)</f>
        <v>0</v>
      </c>
      <c r="AC212" s="23">
        <f>IF(Założenia_Predpoklady!AC9=0,"",AC211+AC210)</f>
        <v>0</v>
      </c>
      <c r="AD212" s="23">
        <f>IF(Założenia_Predpoklady!AD9=0,"",AD211+AD210)</f>
        <v>0</v>
      </c>
      <c r="AE212" s="23">
        <f>IF(Założenia_Predpoklady!AE9=0,"",AE211+AE210)</f>
        <v>0</v>
      </c>
      <c r="AF212" s="23">
        <f>IF(Założenia_Predpoklady!AF9=0,"",AF211+AF210)</f>
        <v>0</v>
      </c>
    </row>
    <row r="213" spans="1:32" x14ac:dyDescent="0.25"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</row>
    <row r="214" spans="1:32" x14ac:dyDescent="0.25">
      <c r="A214" s="11"/>
      <c r="C214" s="20"/>
    </row>
    <row r="215" spans="1:32" x14ac:dyDescent="0.25">
      <c r="A215" s="11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</row>
    <row r="216" spans="1:32" x14ac:dyDescent="0.25">
      <c r="A216" s="82"/>
      <c r="B216" s="82"/>
      <c r="C216" s="104"/>
      <c r="D216" s="104"/>
      <c r="E216" s="104"/>
      <c r="F216" s="104"/>
      <c r="G216" s="104"/>
      <c r="H216" s="104"/>
      <c r="I216" s="104"/>
      <c r="J216" s="104"/>
      <c r="K216" s="104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</row>
    <row r="217" spans="1:32" x14ac:dyDescent="0.25">
      <c r="A217" s="82"/>
      <c r="B217" s="82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4"/>
      <c r="AD217" s="104"/>
      <c r="AE217" s="104"/>
      <c r="AF217" s="80"/>
    </row>
    <row r="218" spans="1:32" x14ac:dyDescent="0.25">
      <c r="A218" s="82"/>
      <c r="B218" s="82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80"/>
    </row>
    <row r="219" spans="1:32" x14ac:dyDescent="0.25">
      <c r="A219" s="82"/>
      <c r="B219" s="82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80"/>
    </row>
    <row r="220" spans="1:32" x14ac:dyDescent="0.25">
      <c r="A220" s="82"/>
      <c r="B220" s="82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80"/>
    </row>
    <row r="221" spans="1:32" x14ac:dyDescent="0.25">
      <c r="A221" s="115"/>
      <c r="B221" s="115"/>
      <c r="C221" s="116"/>
      <c r="D221" s="117"/>
      <c r="E221" s="117"/>
      <c r="F221" s="117"/>
      <c r="G221" s="117"/>
      <c r="H221" s="117"/>
      <c r="I221" s="117"/>
      <c r="J221" s="117"/>
      <c r="K221" s="117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4"/>
      <c r="AD221" s="104"/>
      <c r="AE221" s="104"/>
      <c r="AF221" s="80"/>
    </row>
    <row r="222" spans="1:32" x14ac:dyDescent="0.25">
      <c r="A222" s="115"/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</row>
    <row r="223" spans="1:32" x14ac:dyDescent="0.25">
      <c r="A223" s="115"/>
      <c r="B223" s="118"/>
      <c r="C223" s="119"/>
      <c r="D223" s="115"/>
      <c r="E223" s="115"/>
      <c r="F223" s="115"/>
      <c r="G223" s="115"/>
      <c r="H223" s="115"/>
      <c r="I223" s="115"/>
      <c r="J223" s="115"/>
      <c r="K223" s="115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</row>
    <row r="224" spans="1:32" x14ac:dyDescent="0.25">
      <c r="A224" s="115"/>
      <c r="B224" s="118"/>
      <c r="C224" s="120"/>
      <c r="D224" s="115"/>
      <c r="E224" s="113"/>
      <c r="F224" s="113"/>
      <c r="G224" s="113"/>
      <c r="H224" s="113"/>
      <c r="I224" s="113"/>
      <c r="J224" s="115"/>
      <c r="K224" s="115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</row>
    <row r="225" spans="1:32" x14ac:dyDescent="0.25">
      <c r="A225" s="115"/>
      <c r="B225" s="118"/>
      <c r="C225" s="120"/>
      <c r="D225" s="115"/>
      <c r="E225" s="113"/>
      <c r="F225" s="113"/>
      <c r="G225" s="113"/>
      <c r="H225" s="113"/>
      <c r="I225" s="113"/>
      <c r="J225" s="115"/>
      <c r="K225" s="115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</row>
    <row r="226" spans="1:32" x14ac:dyDescent="0.25">
      <c r="A226" s="115"/>
      <c r="B226" s="118"/>
      <c r="C226" s="120"/>
      <c r="D226" s="115"/>
      <c r="E226" s="113"/>
      <c r="F226" s="113"/>
      <c r="G226" s="113"/>
      <c r="H226" s="113"/>
      <c r="I226" s="113"/>
      <c r="J226" s="115"/>
      <c r="K226" s="115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</row>
    <row r="227" spans="1:32" x14ac:dyDescent="0.25">
      <c r="A227" s="115"/>
      <c r="B227" s="115"/>
      <c r="C227" s="115"/>
      <c r="D227" s="115"/>
      <c r="E227" s="114"/>
      <c r="F227" s="113"/>
      <c r="G227" s="113"/>
      <c r="H227" s="113"/>
      <c r="I227" s="113"/>
      <c r="J227" s="115"/>
      <c r="K227" s="115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</row>
    <row r="228" spans="1:32" x14ac:dyDescent="0.25">
      <c r="A228" s="115"/>
      <c r="B228" s="115"/>
      <c r="C228" s="115"/>
      <c r="D228" s="115"/>
      <c r="E228" s="115"/>
      <c r="F228" s="113"/>
      <c r="G228" s="113"/>
      <c r="H228" s="113"/>
      <c r="I228" s="113"/>
      <c r="J228" s="113"/>
      <c r="K228" s="115"/>
      <c r="L228" s="105"/>
      <c r="M228" s="105"/>
      <c r="N228" s="105"/>
      <c r="O228" s="105"/>
      <c r="P228" s="105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</row>
    <row r="229" spans="1:32" x14ac:dyDescent="0.25">
      <c r="A229" s="113"/>
      <c r="B229" s="115"/>
      <c r="C229" s="117"/>
      <c r="D229" s="117"/>
      <c r="E229" s="117"/>
      <c r="F229" s="117"/>
      <c r="G229" s="117"/>
      <c r="H229" s="117"/>
      <c r="I229" s="117"/>
      <c r="J229" s="117"/>
      <c r="K229" s="117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4"/>
      <c r="AD229" s="104"/>
      <c r="AE229" s="104"/>
      <c r="AF229" s="80"/>
    </row>
    <row r="230" spans="1:32" x14ac:dyDescent="0.25">
      <c r="A230" s="113"/>
      <c r="B230" s="115"/>
      <c r="C230" s="117"/>
      <c r="D230" s="117"/>
      <c r="E230" s="117"/>
      <c r="F230" s="117"/>
      <c r="G230" s="117"/>
      <c r="H230" s="117"/>
      <c r="I230" s="117"/>
      <c r="J230" s="117"/>
      <c r="K230" s="117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4"/>
      <c r="AD230" s="104"/>
      <c r="AE230" s="104"/>
      <c r="AF230" s="80"/>
    </row>
    <row r="231" spans="1:32" x14ac:dyDescent="0.25">
      <c r="A231" s="113"/>
      <c r="B231" s="115"/>
      <c r="C231" s="117"/>
      <c r="D231" s="117"/>
      <c r="E231" s="117"/>
      <c r="F231" s="117"/>
      <c r="G231" s="117"/>
      <c r="H231" s="117"/>
      <c r="I231" s="117"/>
      <c r="J231" s="117"/>
      <c r="K231" s="117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4"/>
      <c r="AD231" s="104"/>
      <c r="AE231" s="104"/>
      <c r="AF231" s="80"/>
    </row>
    <row r="232" spans="1:32" x14ac:dyDescent="0.25">
      <c r="A232" s="113"/>
      <c r="B232" s="115"/>
      <c r="C232" s="117"/>
      <c r="D232" s="117"/>
      <c r="E232" s="117"/>
      <c r="F232" s="117"/>
      <c r="G232" s="117"/>
      <c r="H232" s="117"/>
      <c r="I232" s="117"/>
      <c r="J232" s="117"/>
      <c r="K232" s="117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04"/>
      <c r="AF232" s="80"/>
    </row>
    <row r="233" spans="1:32" x14ac:dyDescent="0.25">
      <c r="A233" s="113"/>
      <c r="B233" s="115"/>
      <c r="C233" s="117"/>
      <c r="D233" s="117"/>
      <c r="E233" s="117"/>
      <c r="F233" s="117"/>
      <c r="G233" s="117"/>
      <c r="H233" s="117"/>
      <c r="I233" s="117"/>
      <c r="J233" s="117"/>
      <c r="K233" s="117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4"/>
      <c r="AD233" s="104"/>
      <c r="AE233" s="104"/>
      <c r="AF233" s="80"/>
    </row>
    <row r="234" spans="1:32" x14ac:dyDescent="0.25">
      <c r="A234" s="405"/>
      <c r="B234" s="405"/>
      <c r="C234" s="121"/>
      <c r="D234" s="121"/>
      <c r="E234" s="115"/>
      <c r="F234" s="115"/>
      <c r="G234" s="115"/>
      <c r="H234" s="115"/>
      <c r="I234" s="115"/>
      <c r="J234" s="115"/>
      <c r="K234" s="115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</row>
    <row r="235" spans="1:32" x14ac:dyDescent="0.25">
      <c r="A235" s="113"/>
      <c r="B235" s="115"/>
      <c r="C235" s="122"/>
      <c r="D235" s="123"/>
      <c r="E235" s="113"/>
      <c r="F235" s="115"/>
      <c r="G235" s="115"/>
      <c r="H235" s="115"/>
      <c r="I235" s="115"/>
      <c r="J235" s="115"/>
      <c r="K235" s="115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</row>
    <row r="236" spans="1:32" x14ac:dyDescent="0.25">
      <c r="A236" s="113"/>
      <c r="B236" s="115"/>
      <c r="C236" s="122"/>
      <c r="D236" s="123"/>
      <c r="E236" s="113"/>
      <c r="F236" s="115"/>
      <c r="G236" s="115"/>
      <c r="H236" s="115"/>
      <c r="I236" s="115"/>
      <c r="J236" s="115"/>
      <c r="K236" s="115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</row>
    <row r="237" spans="1:32" x14ac:dyDescent="0.25">
      <c r="A237" s="113"/>
      <c r="B237" s="115"/>
      <c r="C237" s="122"/>
      <c r="D237" s="123"/>
      <c r="E237" s="113"/>
      <c r="F237" s="115"/>
      <c r="G237" s="115"/>
      <c r="H237" s="115"/>
      <c r="I237" s="115"/>
      <c r="J237" s="115"/>
      <c r="K237" s="115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</row>
    <row r="238" spans="1:32" x14ac:dyDescent="0.25">
      <c r="A238" s="113"/>
      <c r="B238" s="115"/>
      <c r="C238" s="122"/>
      <c r="D238" s="123"/>
      <c r="E238" s="113"/>
      <c r="F238" s="115"/>
      <c r="G238" s="115"/>
      <c r="H238" s="115"/>
      <c r="I238" s="115"/>
      <c r="J238" s="115"/>
      <c r="K238" s="115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</row>
    <row r="239" spans="1:32" x14ac:dyDescent="0.25">
      <c r="A239" s="113"/>
      <c r="B239" s="115"/>
      <c r="C239" s="122"/>
      <c r="D239" s="123"/>
      <c r="E239" s="113"/>
      <c r="F239" s="115"/>
      <c r="G239" s="115"/>
      <c r="H239" s="115"/>
      <c r="I239" s="115"/>
      <c r="J239" s="115"/>
      <c r="K239" s="115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</row>
    <row r="240" spans="1:32" x14ac:dyDescent="0.25">
      <c r="A240" s="115"/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</row>
    <row r="241" spans="1:32" x14ac:dyDescent="0.25">
      <c r="A241" s="115"/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</row>
    <row r="242" spans="1:32" x14ac:dyDescent="0.25">
      <c r="A242" s="113"/>
      <c r="B242" s="115"/>
      <c r="C242" s="117"/>
      <c r="D242" s="117"/>
      <c r="E242" s="117"/>
      <c r="F242" s="117"/>
      <c r="G242" s="117"/>
      <c r="H242" s="117"/>
      <c r="I242" s="117"/>
      <c r="J242" s="117"/>
      <c r="K242" s="117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4"/>
      <c r="AD242" s="104"/>
      <c r="AE242" s="104"/>
      <c r="AF242" s="80"/>
    </row>
    <row r="243" spans="1:32" x14ac:dyDescent="0.25">
      <c r="A243" s="113"/>
      <c r="B243" s="115"/>
      <c r="C243" s="117"/>
      <c r="D243" s="117"/>
      <c r="E243" s="117"/>
      <c r="F243" s="117"/>
      <c r="G243" s="117"/>
      <c r="H243" s="117"/>
      <c r="I243" s="117"/>
      <c r="J243" s="117"/>
      <c r="K243" s="117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4"/>
      <c r="AD243" s="104"/>
      <c r="AE243" s="104"/>
      <c r="AF243" s="80"/>
    </row>
    <row r="244" spans="1:32" x14ac:dyDescent="0.25">
      <c r="A244" s="113"/>
      <c r="B244" s="115"/>
      <c r="C244" s="117"/>
      <c r="D244" s="117"/>
      <c r="E244" s="117"/>
      <c r="F244" s="117"/>
      <c r="G244" s="117"/>
      <c r="H244" s="117"/>
      <c r="I244" s="117"/>
      <c r="J244" s="117"/>
      <c r="K244" s="117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4"/>
      <c r="AD244" s="104"/>
      <c r="AE244" s="104"/>
      <c r="AF244" s="80"/>
    </row>
    <row r="245" spans="1:32" x14ac:dyDescent="0.25">
      <c r="A245" s="113"/>
      <c r="B245" s="115"/>
      <c r="C245" s="117"/>
      <c r="D245" s="117"/>
      <c r="E245" s="117"/>
      <c r="F245" s="117"/>
      <c r="G245" s="117"/>
      <c r="H245" s="117"/>
      <c r="I245" s="117"/>
      <c r="J245" s="117"/>
      <c r="K245" s="117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  <c r="AA245" s="104"/>
      <c r="AB245" s="104"/>
      <c r="AC245" s="104"/>
      <c r="AD245" s="104"/>
      <c r="AE245" s="104"/>
      <c r="AF245" s="80"/>
    </row>
    <row r="246" spans="1:32" x14ac:dyDescent="0.25">
      <c r="A246" s="113"/>
      <c r="B246" s="115"/>
      <c r="C246" s="117"/>
      <c r="D246" s="117"/>
      <c r="E246" s="117"/>
      <c r="F246" s="117"/>
      <c r="G246" s="117"/>
      <c r="H246" s="117"/>
      <c r="I246" s="117"/>
      <c r="J246" s="117"/>
      <c r="K246" s="117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4"/>
      <c r="AD246" s="104"/>
      <c r="AE246" s="104"/>
      <c r="AF246" s="80"/>
    </row>
    <row r="247" spans="1:32" x14ac:dyDescent="0.25">
      <c r="A247" s="405"/>
      <c r="B247" s="405"/>
      <c r="C247" s="121"/>
      <c r="D247" s="121"/>
      <c r="E247" s="115"/>
      <c r="F247" s="115"/>
      <c r="G247" s="115"/>
      <c r="H247" s="115"/>
      <c r="I247" s="115"/>
      <c r="J247" s="115"/>
      <c r="K247" s="115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</row>
    <row r="248" spans="1:32" x14ac:dyDescent="0.25">
      <c r="A248" s="113"/>
      <c r="B248" s="115"/>
      <c r="C248" s="122"/>
      <c r="D248" s="123"/>
      <c r="E248" s="113"/>
      <c r="F248" s="115"/>
      <c r="G248" s="115"/>
      <c r="H248" s="115"/>
      <c r="I248" s="115"/>
      <c r="J248" s="115"/>
      <c r="K248" s="115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</row>
    <row r="249" spans="1:32" x14ac:dyDescent="0.25">
      <c r="A249" s="113"/>
      <c r="B249" s="115"/>
      <c r="C249" s="122"/>
      <c r="D249" s="123"/>
      <c r="E249" s="113"/>
      <c r="F249" s="115"/>
      <c r="G249" s="115"/>
      <c r="H249" s="115"/>
      <c r="I249" s="115"/>
      <c r="J249" s="115"/>
      <c r="K249" s="115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</row>
    <row r="250" spans="1:32" x14ac:dyDescent="0.25">
      <c r="A250" s="113"/>
      <c r="B250" s="115"/>
      <c r="C250" s="122"/>
      <c r="D250" s="123"/>
      <c r="E250" s="113"/>
      <c r="F250" s="115"/>
      <c r="G250" s="115"/>
      <c r="H250" s="115"/>
      <c r="I250" s="115"/>
      <c r="J250" s="115"/>
      <c r="K250" s="115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</row>
    <row r="251" spans="1:32" x14ac:dyDescent="0.25">
      <c r="A251" s="113"/>
      <c r="B251" s="115"/>
      <c r="C251" s="122"/>
      <c r="D251" s="123"/>
      <c r="E251" s="113"/>
      <c r="F251" s="115"/>
      <c r="G251" s="115"/>
      <c r="H251" s="115"/>
      <c r="I251" s="115"/>
      <c r="J251" s="115"/>
      <c r="K251" s="115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</row>
    <row r="252" spans="1:32" x14ac:dyDescent="0.25">
      <c r="A252" s="113"/>
      <c r="B252" s="115"/>
      <c r="C252" s="122"/>
      <c r="D252" s="123"/>
      <c r="E252" s="113"/>
      <c r="F252" s="115"/>
      <c r="G252" s="115"/>
      <c r="H252" s="115"/>
      <c r="I252" s="115"/>
      <c r="J252" s="115"/>
      <c r="K252" s="115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</row>
    <row r="253" spans="1:32" x14ac:dyDescent="0.25">
      <c r="A253" s="115"/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</row>
    <row r="254" spans="1:32" x14ac:dyDescent="0.25">
      <c r="A254" s="115"/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</row>
    <row r="255" spans="1:32" x14ac:dyDescent="0.25">
      <c r="A255" s="113"/>
      <c r="B255" s="115"/>
      <c r="C255" s="117"/>
      <c r="D255" s="117"/>
      <c r="E255" s="117"/>
      <c r="F255" s="117"/>
      <c r="G255" s="117"/>
      <c r="H255" s="117"/>
      <c r="I255" s="117"/>
      <c r="J255" s="117"/>
      <c r="K255" s="117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  <c r="AA255" s="104"/>
      <c r="AB255" s="104"/>
      <c r="AC255" s="104"/>
      <c r="AD255" s="104"/>
      <c r="AE255" s="104"/>
      <c r="AF255" s="80"/>
    </row>
    <row r="256" spans="1:32" x14ac:dyDescent="0.25">
      <c r="A256" s="113"/>
      <c r="B256" s="115"/>
      <c r="C256" s="117"/>
      <c r="D256" s="117"/>
      <c r="E256" s="117"/>
      <c r="F256" s="117"/>
      <c r="G256" s="117"/>
      <c r="H256" s="117"/>
      <c r="I256" s="117"/>
      <c r="J256" s="117"/>
      <c r="K256" s="117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  <c r="AA256" s="104"/>
      <c r="AB256" s="104"/>
      <c r="AC256" s="104"/>
      <c r="AD256" s="104"/>
      <c r="AE256" s="104"/>
      <c r="AF256" s="80"/>
    </row>
    <row r="257" spans="1:32" x14ac:dyDescent="0.25">
      <c r="A257" s="113"/>
      <c r="B257" s="115"/>
      <c r="C257" s="117"/>
      <c r="D257" s="117"/>
      <c r="E257" s="117"/>
      <c r="F257" s="117"/>
      <c r="G257" s="117"/>
      <c r="H257" s="117"/>
      <c r="I257" s="117"/>
      <c r="J257" s="117"/>
      <c r="K257" s="117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  <c r="AA257" s="104"/>
      <c r="AB257" s="104"/>
      <c r="AC257" s="104"/>
      <c r="AD257" s="104"/>
      <c r="AE257" s="104"/>
      <c r="AF257" s="80"/>
    </row>
    <row r="258" spans="1:32" x14ac:dyDescent="0.25">
      <c r="A258" s="113"/>
      <c r="B258" s="115"/>
      <c r="C258" s="117"/>
      <c r="D258" s="117"/>
      <c r="E258" s="117"/>
      <c r="F258" s="117"/>
      <c r="G258" s="117"/>
      <c r="H258" s="117"/>
      <c r="I258" s="117"/>
      <c r="J258" s="117"/>
      <c r="K258" s="117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 s="104"/>
      <c r="AC258" s="104"/>
      <c r="AD258" s="104"/>
      <c r="AE258" s="104"/>
      <c r="AF258" s="80"/>
    </row>
    <row r="259" spans="1:32" x14ac:dyDescent="0.25">
      <c r="A259" s="113"/>
      <c r="B259" s="115"/>
      <c r="C259" s="117"/>
      <c r="D259" s="117"/>
      <c r="E259" s="117"/>
      <c r="F259" s="117"/>
      <c r="G259" s="117"/>
      <c r="H259" s="117"/>
      <c r="I259" s="117"/>
      <c r="J259" s="117"/>
      <c r="K259" s="117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  <c r="AA259" s="104"/>
      <c r="AB259" s="104"/>
      <c r="AC259" s="104"/>
      <c r="AD259" s="104"/>
      <c r="AE259" s="104"/>
      <c r="AF259" s="80"/>
    </row>
    <row r="260" spans="1:32" x14ac:dyDescent="0.25">
      <c r="A260" s="405"/>
      <c r="B260" s="405"/>
      <c r="C260" s="121"/>
      <c r="D260" s="121"/>
      <c r="E260" s="115"/>
      <c r="F260" s="115"/>
      <c r="G260" s="115"/>
      <c r="H260" s="115"/>
      <c r="I260" s="115"/>
      <c r="J260" s="115"/>
      <c r="K260" s="115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</row>
    <row r="261" spans="1:32" x14ac:dyDescent="0.25">
      <c r="A261" s="113"/>
      <c r="B261" s="115"/>
      <c r="C261" s="122"/>
      <c r="D261" s="123"/>
      <c r="E261" s="113"/>
      <c r="F261" s="115"/>
      <c r="G261" s="115"/>
      <c r="H261" s="115"/>
      <c r="I261" s="115"/>
      <c r="J261" s="115"/>
      <c r="K261" s="115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</row>
    <row r="262" spans="1:32" x14ac:dyDescent="0.25">
      <c r="A262" s="113"/>
      <c r="B262" s="115"/>
      <c r="C262" s="122"/>
      <c r="D262" s="123"/>
      <c r="E262" s="113"/>
      <c r="F262" s="115"/>
      <c r="G262" s="115"/>
      <c r="H262" s="115"/>
      <c r="I262" s="115"/>
      <c r="J262" s="115"/>
      <c r="K262" s="115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</row>
    <row r="263" spans="1:32" x14ac:dyDescent="0.25">
      <c r="A263" s="113"/>
      <c r="B263" s="115"/>
      <c r="C263" s="122"/>
      <c r="D263" s="123"/>
      <c r="E263" s="113"/>
      <c r="F263" s="115"/>
      <c r="G263" s="115"/>
      <c r="H263" s="115"/>
      <c r="I263" s="115"/>
      <c r="J263" s="115"/>
      <c r="K263" s="115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</row>
    <row r="264" spans="1:32" x14ac:dyDescent="0.25">
      <c r="A264" s="113"/>
      <c r="B264" s="115"/>
      <c r="C264" s="122"/>
      <c r="D264" s="123"/>
      <c r="E264" s="113"/>
      <c r="F264" s="115"/>
      <c r="G264" s="115"/>
      <c r="H264" s="115"/>
      <c r="I264" s="115"/>
      <c r="J264" s="115"/>
      <c r="K264" s="115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</row>
    <row r="265" spans="1:32" x14ac:dyDescent="0.25">
      <c r="A265" s="113"/>
      <c r="B265" s="115"/>
      <c r="C265" s="122"/>
      <c r="D265" s="123"/>
      <c r="E265" s="113"/>
      <c r="F265" s="115"/>
      <c r="G265" s="115"/>
      <c r="H265" s="115"/>
      <c r="I265" s="115"/>
      <c r="J265" s="115"/>
      <c r="K265" s="115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</row>
    <row r="266" spans="1:32" x14ac:dyDescent="0.25">
      <c r="A266" s="115"/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</row>
    <row r="267" spans="1:32" x14ac:dyDescent="0.25">
      <c r="A267" s="115"/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</row>
    <row r="268" spans="1:32" x14ac:dyDescent="0.25">
      <c r="A268" s="115"/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</row>
    <row r="269" spans="1:32" x14ac:dyDescent="0.25">
      <c r="A269" s="115"/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</row>
    <row r="270" spans="1:32" x14ac:dyDescent="0.25">
      <c r="A270" s="115"/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</row>
    <row r="271" spans="1:32" x14ac:dyDescent="0.25">
      <c r="A271" s="115"/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</row>
    <row r="272" spans="1:32" x14ac:dyDescent="0.25">
      <c r="A272" s="115"/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</row>
    <row r="273" spans="1:31" x14ac:dyDescent="0.25">
      <c r="A273" s="115"/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</row>
    <row r="274" spans="1:31" x14ac:dyDescent="0.25">
      <c r="A274" s="115"/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</row>
    <row r="275" spans="1:31" x14ac:dyDescent="0.25">
      <c r="A275" s="115"/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</row>
    <row r="276" spans="1:31" x14ac:dyDescent="0.25">
      <c r="A276" s="82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</row>
  </sheetData>
  <sheetProtection sheet="1" objects="1" scenarios="1" formatCells="0" formatColumns="0" formatRows="0" insertRows="0" deleteRows="0" selectLockedCells="1"/>
  <mergeCells count="37">
    <mergeCell ref="A96:A99"/>
    <mergeCell ref="C30:K30"/>
    <mergeCell ref="B170:D170"/>
    <mergeCell ref="B127:E127"/>
    <mergeCell ref="A100:A103"/>
    <mergeCell ref="A104:A107"/>
    <mergeCell ref="A108:A111"/>
    <mergeCell ref="A112:A115"/>
    <mergeCell ref="A116:A119"/>
    <mergeCell ref="B124:E124"/>
    <mergeCell ref="F124:J124"/>
    <mergeCell ref="B78:E78"/>
    <mergeCell ref="F78:J78"/>
    <mergeCell ref="C62:J62"/>
    <mergeCell ref="B79:F79"/>
    <mergeCell ref="H79:P79"/>
    <mergeCell ref="A260:B260"/>
    <mergeCell ref="A234:B234"/>
    <mergeCell ref="A247:B247"/>
    <mergeCell ref="B186:L186"/>
    <mergeCell ref="D179:G180"/>
    <mergeCell ref="C1:K1"/>
    <mergeCell ref="C5:J5"/>
    <mergeCell ref="B5:B6"/>
    <mergeCell ref="C32:J32"/>
    <mergeCell ref="C47:J47"/>
    <mergeCell ref="D22:H22"/>
    <mergeCell ref="K5:K6"/>
    <mergeCell ref="F167:K167"/>
    <mergeCell ref="C93:K93"/>
    <mergeCell ref="F168:K168"/>
    <mergeCell ref="B165:E165"/>
    <mergeCell ref="F166:K166"/>
    <mergeCell ref="F165:K165"/>
    <mergeCell ref="B166:E166"/>
    <mergeCell ref="B167:E167"/>
    <mergeCell ref="B168:E168"/>
  </mergeCells>
  <conditionalFormatting sqref="C187:AF211 C87:AF87 H79:P79">
    <cfRule type="cellIs" dxfId="44" priority="76" operator="equal">
      <formula>0</formula>
    </cfRule>
  </conditionalFormatting>
  <conditionalFormatting sqref="C95:AF95 C85:AF85">
    <cfRule type="cellIs" dxfId="43" priority="69" operator="equal">
      <formula>0</formula>
    </cfRule>
    <cfRule type="cellIs" dxfId="42" priority="70" operator="equal">
      <formula>0</formula>
    </cfRule>
  </conditionalFormatting>
  <conditionalFormatting sqref="K22:K23 D22 B27">
    <cfRule type="containsText" dxfId="41" priority="63" operator="containsText" text="Wnioskowane">
      <formula>NOT(ISERROR(SEARCH("Wnioskowane",B22)))</formula>
    </cfRule>
    <cfRule type="containsText" dxfId="40" priority="64" operator="containsText" text="Wnioskowane">
      <formula>NOT(ISERROR(SEARCH("Wnioskowane",B22)))</formula>
    </cfRule>
  </conditionalFormatting>
  <conditionalFormatting sqref="I22">
    <cfRule type="cellIs" dxfId="39" priority="58" operator="lessThan">
      <formula>$C$22</formula>
    </cfRule>
  </conditionalFormatting>
  <conditionalFormatting sqref="K22:K23 B27">
    <cfRule type="cellIs" dxfId="38" priority="57" operator="lessThan">
      <formula>$K$24</formula>
    </cfRule>
  </conditionalFormatting>
  <conditionalFormatting sqref="C81:AF83">
    <cfRule type="cellIs" dxfId="37" priority="46" operator="lessThan">
      <formula>0.0001</formula>
    </cfRule>
    <cfRule type="cellIs" dxfId="36" priority="47" operator="lessThan">
      <formula>0.00001</formula>
    </cfRule>
  </conditionalFormatting>
  <conditionalFormatting sqref="C55:AF55 C70:AF70 C40:AF40">
    <cfRule type="cellIs" dxfId="35" priority="49" operator="lessThan">
      <formula>1</formula>
    </cfRule>
  </conditionalFormatting>
  <conditionalFormatting sqref="C55:AF60 C70:AF75 C40:AF45">
    <cfRule type="cellIs" dxfId="34" priority="48" operator="lessThan">
      <formula>0.00001</formula>
    </cfRule>
  </conditionalFormatting>
  <conditionalFormatting sqref="C177:AF178 C182:AF182 C95:AF95">
    <cfRule type="cellIs" dxfId="33" priority="44" operator="equal">
      <formula>0</formula>
    </cfRule>
  </conditionalFormatting>
  <conditionalFormatting sqref="C1:C2">
    <cfRule type="cellIs" dxfId="32" priority="43" operator="equal">
      <formula>0</formula>
    </cfRule>
  </conditionalFormatting>
  <conditionalFormatting sqref="C6:J6">
    <cfRule type="cellIs" dxfId="31" priority="3" operator="equal">
      <formula>0</formula>
    </cfRule>
    <cfRule type="cellIs" dxfId="30" priority="4" operator="equal">
      <formula>0</formula>
    </cfRule>
    <cfRule type="cellIs" dxfId="29" priority="38" operator="greaterThan">
      <formula>2023</formula>
    </cfRule>
    <cfRule type="cellIs" dxfId="28" priority="39" operator="greaterThan">
      <formula>2023</formula>
    </cfRule>
    <cfRule type="cellIs" dxfId="27" priority="40" operator="greaterThan">
      <formula>2023</formula>
    </cfRule>
  </conditionalFormatting>
  <conditionalFormatting sqref="C23:J23 C33:J33 C48:J48 C63:J63">
    <cfRule type="cellIs" dxfId="26" priority="37" operator="greaterThan">
      <formula>2023</formula>
    </cfRule>
  </conditionalFormatting>
  <conditionalFormatting sqref="C93 C30">
    <cfRule type="containsText" dxfId="25" priority="30" operator="containsText" text="nie">
      <formula>NOT(ISERROR(SEARCH("nie",C30)))</formula>
    </cfRule>
  </conditionalFormatting>
  <conditionalFormatting sqref="C174:AF174 C171:AF172">
    <cfRule type="cellIs" dxfId="24" priority="28" operator="equal">
      <formula>0</formula>
    </cfRule>
  </conditionalFormatting>
  <conditionalFormatting sqref="C174:AF174">
    <cfRule type="cellIs" dxfId="23" priority="17" operator="lessThan">
      <formula>0</formula>
    </cfRule>
  </conditionalFormatting>
  <conditionalFormatting sqref="C28:K28 G79">
    <cfRule type="cellIs" dxfId="22" priority="15" operator="lessThan">
      <formula>0</formula>
    </cfRule>
    <cfRule type="cellIs" dxfId="21" priority="16" operator="greaterThan">
      <formula>0</formula>
    </cfRule>
  </conditionalFormatting>
  <conditionalFormatting sqref="C23:J23">
    <cfRule type="cellIs" dxfId="20" priority="5" operator="equal">
      <formula>0</formula>
    </cfRule>
  </conditionalFormatting>
  <conditionalFormatting sqref="F23:J23">
    <cfRule type="cellIs" dxfId="19" priority="2" operator="equal">
      <formula>0</formula>
    </cfRule>
  </conditionalFormatting>
  <conditionalFormatting sqref="H79:P79">
    <cfRule type="containsText" dxfId="18" priority="1" operator="containsText" text="Uwaga!">
      <formula>NOT(ISERROR(SEARCH("Uwaga!",H79)))</formula>
    </cfRule>
  </conditionalFormatting>
  <dataValidations xWindow="787" yWindow="343" count="12">
    <dataValidation type="decimal" allowBlank="1" showInputMessage="1" showErrorMessage="1" prompt="Podaj wartość (&lt;=wartości oszczędności)._x000a_Zadajte hodnotu (&lt;=hodnoty úsporov)." sqref="C173:AF173">
      <formula1>0</formula1>
      <formula2>C172</formula2>
    </dataValidation>
    <dataValidation type="list" allowBlank="1" showInputMessage="1" showErrorMessage="1" sqref="C224:C226">
      <formula1>$F$227:$I$227</formula1>
    </dataValidation>
    <dataValidation type="decimal" operator="greaterThanOrEqual" allowBlank="1" showInputMessage="1" showErrorMessage="1" prompt="Podaj wartość._x000a_Zadajte hodnotu." sqref="C204:AF206 C13:J15 C25:J26 C8:J9">
      <formula1>0</formula1>
    </dataValidation>
    <dataValidation allowBlank="1" showInputMessage="1" showErrorMessage="1" prompt="Podaj wartość._x000a_Zadajte hodnotu." sqref="C157:AF157 C161:AF161 C153:AF153 C149:AF149 C141:AF141 C137:AF137 C133:AF133 C145:AF145 C129:AF129 C97:AF98 C105:AF106 C101:AF102 C113:AF114 C117:AF118 C109:AF110"/>
    <dataValidation type="decimal" operator="greaterThanOrEqual" allowBlank="1" showInputMessage="1" showErrorMessage="1" error="Zaciągnięcie kredytu oznacza wpływ środków pieniężnych. Podaj wartość &gt;=0." prompt="Podaj wartość (&quot;+&quot;)._x000a_Zadajte hodnotu  (&quot;+&quot;)." sqref="C201:AF201">
      <formula1>0</formula1>
    </dataValidation>
    <dataValidation type="decimal" operator="lessThanOrEqual" allowBlank="1" showInputMessage="1" showErrorMessage="1" error="Spłata zobowiązań oznacza wydatek środków pieniężnych. Podaj wartość &lt;=0." prompt="Podaj wartość (&quot;-&quot;)._x000a_Zadajte hodnotu  (&quot;-&quot;)." sqref="C202:AF202 C207:AF207">
      <formula1>0</formula1>
    </dataValidation>
    <dataValidation allowBlank="1" showInputMessage="1" showErrorMessage="1" prompt="Podaj wartość lub formułę obliczeń._x000a_Zadajte hodnotu alebo vzorec výpočty." sqref="C119:AF119 C24:J24 C115:AF115"/>
    <dataValidation allowBlank="1" showInputMessage="1" showErrorMessage="1" prompt="Wpisz wartość lub formułę._x000a_Zadajte hodnotu alebo vzorec." sqref="C121:AF121"/>
    <dataValidation type="decimal" operator="greaterThanOrEqual" allowBlank="1" showInputMessage="1" showErrorMessage="1" prompt="Podaj wartość w roku zakończenia robót._x000a_Zadajte hodnotu v roku ukončenia stavby." sqref="C64:J64 C49:J49 C34:J34">
      <formula1>0</formula1>
    </dataValidation>
    <dataValidation allowBlank="1" showInputMessage="1" showErrorMessage="1" prompt="Podaj nazwę._x000a_Zadajte názov." sqref="C62:J62 C47:J47 C32:J32"/>
    <dataValidation type="decimal" allowBlank="1" showInputMessage="1" showErrorMessage="1" prompt="Podaj wartość (%)._x000a_Zadajte hodnotu (%)." sqref="C50 C35 C65">
      <formula1>0</formula1>
      <formula2>1</formula2>
    </dataValidation>
    <dataValidation type="decimal" operator="greaterThanOrEqual" allowBlank="1" showInputMessage="1" showErrorMessage="1" prompt="Podaj wartość (%) lub formułę obliczeń._x000a_Zadajte hodnotu (%) alebo vzorec výpočty." sqref="C22">
      <formula1>0</formula1>
    </dataValidation>
  </dataValidations>
  <pageMargins left="0.7" right="0.7" top="0.75" bottom="0.75" header="0.3" footer="0.3"/>
  <pageSetup paperSize="9" scale="23" orientation="landscape" r:id="rId1"/>
  <rowBreaks count="3" manualBreakCount="3">
    <brk id="80" max="16383" man="1"/>
    <brk id="134" max="31" man="1"/>
    <brk id="185" max="31" man="1"/>
  </row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7" operator="containsText" id="{87434345-8262-44B0-AD12-3CD4C6991F01}">
            <xm:f>NOT(ISERROR(SEARCH($B$79,B79)))</xm:f>
            <xm:f>$B$79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B79 H79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G110"/>
  <sheetViews>
    <sheetView showGridLines="0" view="pageBreakPreview" topLeftCell="A13" zoomScaleNormal="100" zoomScaleSheetLayoutView="100" workbookViewId="0">
      <selection activeCell="C4" sqref="C4"/>
    </sheetView>
  </sheetViews>
  <sheetFormatPr defaultRowHeight="15" x14ac:dyDescent="0.25"/>
  <cols>
    <col min="2" max="2" width="45.28515625" customWidth="1"/>
    <col min="3" max="32" width="15.7109375" customWidth="1"/>
    <col min="33" max="33" width="9.5703125" bestFit="1" customWidth="1"/>
  </cols>
  <sheetData>
    <row r="1" spans="1:33" ht="30" customHeight="1" x14ac:dyDescent="0.25">
      <c r="A1" s="424" t="s">
        <v>200</v>
      </c>
      <c r="B1" s="426"/>
      <c r="C1" s="391">
        <f>Założenia_Predpoklady!C1</f>
        <v>0</v>
      </c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3"/>
    </row>
    <row r="3" spans="1:33" ht="30" customHeight="1" x14ac:dyDescent="0.25">
      <c r="A3" s="422" t="s">
        <v>105</v>
      </c>
      <c r="B3" s="422"/>
      <c r="C3" s="422"/>
    </row>
    <row r="4" spans="1:33" ht="95.25" customHeight="1" x14ac:dyDescent="0.25">
      <c r="A4" s="254" t="s">
        <v>156</v>
      </c>
      <c r="B4" s="265" t="s">
        <v>246</v>
      </c>
      <c r="C4" s="322"/>
      <c r="D4" s="84"/>
    </row>
    <row r="5" spans="1:33" x14ac:dyDescent="0.25">
      <c r="C5" s="370"/>
    </row>
    <row r="6" spans="1:33" ht="30" customHeight="1" x14ac:dyDescent="0.25">
      <c r="A6" s="421" t="s">
        <v>220</v>
      </c>
      <c r="B6" s="421"/>
      <c r="C6" s="421"/>
    </row>
    <row r="7" spans="1:33" ht="30" x14ac:dyDescent="0.25">
      <c r="A7" s="24" t="s">
        <v>2</v>
      </c>
      <c r="B7" s="18" t="s">
        <v>65</v>
      </c>
      <c r="C7" s="95">
        <f>Dane_Dáta!K10</f>
        <v>0</v>
      </c>
    </row>
    <row r="8" spans="1:33" ht="30" x14ac:dyDescent="0.25">
      <c r="A8" s="24" t="s">
        <v>3</v>
      </c>
      <c r="B8" s="18" t="s">
        <v>64</v>
      </c>
      <c r="C8" s="95">
        <f>SUM(C14:AE14)</f>
        <v>0</v>
      </c>
    </row>
    <row r="9" spans="1:33" ht="30" x14ac:dyDescent="0.25">
      <c r="A9" s="24" t="s">
        <v>4</v>
      </c>
      <c r="B9" s="18" t="s">
        <v>234</v>
      </c>
      <c r="C9" s="95">
        <f>IF(SUM($C$19:$AF$19)&lt;0,0,$AG$19)</f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3" ht="60" x14ac:dyDescent="0.25">
      <c r="A10" s="24" t="s">
        <v>5</v>
      </c>
      <c r="B10" s="264" t="s">
        <v>247</v>
      </c>
      <c r="C10" s="96">
        <f>IFERROR((C8-C9)/C8,0)</f>
        <v>0</v>
      </c>
    </row>
    <row r="11" spans="1:33" ht="30" x14ac:dyDescent="0.25">
      <c r="A11" s="1"/>
      <c r="B11" s="18" t="s">
        <v>157</v>
      </c>
      <c r="C11" s="95">
        <f>ROUNDDOWN($C$13*$C$4,2)</f>
        <v>0</v>
      </c>
    </row>
    <row r="12" spans="1:33" ht="30" x14ac:dyDescent="0.25">
      <c r="A12" s="1"/>
      <c r="B12" s="18" t="s">
        <v>158</v>
      </c>
      <c r="C12" s="186">
        <f>IFERROR(ROUND(C11/C7,4),0)</f>
        <v>0</v>
      </c>
    </row>
    <row r="13" spans="1:33" ht="3" customHeight="1" x14ac:dyDescent="0.25">
      <c r="A13" s="324"/>
      <c r="B13" s="325" t="s">
        <v>280</v>
      </c>
      <c r="C13" s="326">
        <f>C7*C10</f>
        <v>0</v>
      </c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</row>
    <row r="14" spans="1:33" ht="3" customHeight="1" x14ac:dyDescent="0.25">
      <c r="A14" s="324"/>
      <c r="B14" s="327" t="s">
        <v>281</v>
      </c>
      <c r="C14" s="328">
        <f>ROUND((C23)*Założenia_Predpoklady!C10,2)</f>
        <v>0</v>
      </c>
      <c r="D14" s="328">
        <f>ROUND((D23)*Założenia_Predpoklady!D10,2)</f>
        <v>0</v>
      </c>
      <c r="E14" s="328">
        <f>ROUND((E23)*Założenia_Predpoklady!E10,2)</f>
        <v>0</v>
      </c>
      <c r="F14" s="328">
        <f>ROUND((F23)*Założenia_Predpoklady!F10,2)</f>
        <v>0</v>
      </c>
      <c r="G14" s="328">
        <f>ROUND((G23)*Założenia_Predpoklady!G10,2)</f>
        <v>0</v>
      </c>
      <c r="H14" s="328">
        <f>ROUND((H23)*Założenia_Predpoklady!H10,2)</f>
        <v>0</v>
      </c>
      <c r="I14" s="328">
        <f>ROUND((I23)*Założenia_Predpoklady!I10,2)</f>
        <v>0</v>
      </c>
      <c r="J14" s="328">
        <f>ROUND((J23)*Założenia_Predpoklady!J10,2)</f>
        <v>0</v>
      </c>
      <c r="K14" s="328">
        <f>ROUND((K23)*Założenia_Predpoklady!K10,2)</f>
        <v>0</v>
      </c>
      <c r="L14" s="328">
        <f>ROUND((L23)*Założenia_Predpoklady!L10,2)</f>
        <v>0</v>
      </c>
      <c r="M14" s="328">
        <f>ROUND((M23)*Założenia_Predpoklady!M10,2)</f>
        <v>0</v>
      </c>
      <c r="N14" s="328">
        <f>ROUND((N23)*Założenia_Predpoklady!N10,2)</f>
        <v>0</v>
      </c>
      <c r="O14" s="328">
        <f>ROUND((O23)*Założenia_Predpoklady!O10,2)</f>
        <v>0</v>
      </c>
      <c r="P14" s="328">
        <f>ROUND((P23)*Założenia_Predpoklady!P10,2)</f>
        <v>0</v>
      </c>
      <c r="Q14" s="328">
        <f>ROUND((Q23)*Założenia_Predpoklady!Q10,2)</f>
        <v>0</v>
      </c>
      <c r="R14" s="328">
        <f>ROUND((R23)*Założenia_Predpoklady!R10,2)</f>
        <v>0</v>
      </c>
      <c r="S14" s="328">
        <f>ROUND((S23)*Założenia_Predpoklady!S10,2)</f>
        <v>0</v>
      </c>
      <c r="T14" s="328">
        <f>ROUND((T23)*Założenia_Predpoklady!T10,2)</f>
        <v>0</v>
      </c>
      <c r="U14" s="328">
        <f>ROUND((U23)*Założenia_Predpoklady!U10,2)</f>
        <v>0</v>
      </c>
      <c r="V14" s="328">
        <f>ROUND((V23)*Założenia_Predpoklady!V10,2)</f>
        <v>0</v>
      </c>
      <c r="W14" s="328">
        <f>ROUND((W23)*Założenia_Predpoklady!W10,2)</f>
        <v>0</v>
      </c>
      <c r="X14" s="328">
        <f>ROUND((X23)*Założenia_Predpoklady!X10,2)</f>
        <v>0</v>
      </c>
      <c r="Y14" s="328">
        <f>ROUND((Y23)*Założenia_Predpoklady!Y10,2)</f>
        <v>0</v>
      </c>
      <c r="Z14" s="328">
        <f>ROUND((Z23)*Założenia_Predpoklady!Z10,2)</f>
        <v>0</v>
      </c>
      <c r="AA14" s="328">
        <f>ROUND((AA23)*Założenia_Predpoklady!AA10,2)</f>
        <v>0</v>
      </c>
      <c r="AB14" s="328">
        <f>ROUND((AB23)*Założenia_Predpoklady!AB10,2)</f>
        <v>0</v>
      </c>
      <c r="AC14" s="328">
        <f>ROUND((AC23)*Założenia_Predpoklady!AC10,2)</f>
        <v>0</v>
      </c>
      <c r="AD14" s="328">
        <f>ROUND((AD23)*Założenia_Predpoklady!AD10,2)</f>
        <v>0</v>
      </c>
      <c r="AE14" s="328">
        <f>ROUND((AE23)*Założenia_Predpoklady!AE10,2)</f>
        <v>0</v>
      </c>
      <c r="AF14" s="328">
        <f>ROUND((AF23)*Założenia_Predpoklady!AF10,2)</f>
        <v>0</v>
      </c>
      <c r="AG14" s="329" t="s">
        <v>282</v>
      </c>
    </row>
    <row r="15" spans="1:33" ht="3" customHeight="1" x14ac:dyDescent="0.25">
      <c r="A15" s="324"/>
      <c r="B15" s="327" t="s">
        <v>283</v>
      </c>
      <c r="C15" s="328">
        <f>Dane_Dáta!C182</f>
        <v>0</v>
      </c>
      <c r="D15" s="328">
        <f>Dane_Dáta!D182</f>
        <v>0</v>
      </c>
      <c r="E15" s="328">
        <f>Dane_Dáta!E182</f>
        <v>0</v>
      </c>
      <c r="F15" s="328">
        <f>Dane_Dáta!F182</f>
        <v>0</v>
      </c>
      <c r="G15" s="328">
        <f>Dane_Dáta!G182</f>
        <v>0</v>
      </c>
      <c r="H15" s="328">
        <f>Dane_Dáta!H182</f>
        <v>0</v>
      </c>
      <c r="I15" s="328">
        <f>Dane_Dáta!I182</f>
        <v>0</v>
      </c>
      <c r="J15" s="328">
        <f>Dane_Dáta!J182</f>
        <v>0</v>
      </c>
      <c r="K15" s="328">
        <f>Dane_Dáta!K182</f>
        <v>0</v>
      </c>
      <c r="L15" s="328">
        <f>Dane_Dáta!L182</f>
        <v>0</v>
      </c>
      <c r="M15" s="328">
        <f>Dane_Dáta!M182</f>
        <v>0</v>
      </c>
      <c r="N15" s="328">
        <f>Dane_Dáta!N182</f>
        <v>0</v>
      </c>
      <c r="O15" s="328">
        <f>Dane_Dáta!O182</f>
        <v>0</v>
      </c>
      <c r="P15" s="328">
        <f>Dane_Dáta!P182</f>
        <v>0</v>
      </c>
      <c r="Q15" s="328">
        <f>Dane_Dáta!Q182</f>
        <v>0</v>
      </c>
      <c r="R15" s="328">
        <f>Dane_Dáta!R182</f>
        <v>0</v>
      </c>
      <c r="S15" s="328">
        <f>Dane_Dáta!S182</f>
        <v>0</v>
      </c>
      <c r="T15" s="328">
        <f>Dane_Dáta!T182</f>
        <v>0</v>
      </c>
      <c r="U15" s="328">
        <f>Dane_Dáta!U182</f>
        <v>0</v>
      </c>
      <c r="V15" s="328">
        <f>Dane_Dáta!V182</f>
        <v>0</v>
      </c>
      <c r="W15" s="328">
        <f>Dane_Dáta!W182</f>
        <v>0</v>
      </c>
      <c r="X15" s="328">
        <f>Dane_Dáta!X182</f>
        <v>0</v>
      </c>
      <c r="Y15" s="328">
        <f>Dane_Dáta!Y182</f>
        <v>0</v>
      </c>
      <c r="Z15" s="328">
        <f>Dane_Dáta!Z182</f>
        <v>0</v>
      </c>
      <c r="AA15" s="328">
        <f>Dane_Dáta!AA182</f>
        <v>0</v>
      </c>
      <c r="AB15" s="328">
        <f>Dane_Dáta!AB182</f>
        <v>0</v>
      </c>
      <c r="AC15" s="328">
        <f>Dane_Dáta!AC182</f>
        <v>0</v>
      </c>
      <c r="AD15" s="328">
        <f>Dane_Dáta!AD182</f>
        <v>0</v>
      </c>
      <c r="AE15" s="328">
        <f>Dane_Dáta!AE182</f>
        <v>0</v>
      </c>
      <c r="AF15" s="328">
        <f>Dane_Dáta!AF182</f>
        <v>0</v>
      </c>
      <c r="AG15" s="330">
        <f>NPV(Założenia_Predpoklady!$C$7,D15:AF15)+C15</f>
        <v>0</v>
      </c>
    </row>
    <row r="16" spans="1:33" ht="3" customHeight="1" x14ac:dyDescent="0.25">
      <c r="A16" s="324"/>
      <c r="B16" s="327" t="s">
        <v>284</v>
      </c>
      <c r="C16" s="328">
        <f>IF(Założenia_Predpoklady!$O$18&gt;0,Dane_Dáta!C121,0)</f>
        <v>0</v>
      </c>
      <c r="D16" s="328">
        <f>IF(Założenia_Predpoklady!$O$18&gt;0,Dane_Dáta!D121,0)</f>
        <v>0</v>
      </c>
      <c r="E16" s="328">
        <f>IF(Założenia_Predpoklady!$O$18&gt;0,Dane_Dáta!E121,0)</f>
        <v>0</v>
      </c>
      <c r="F16" s="328">
        <f>IF(Założenia_Predpoklady!$O$18&gt;0,Dane_Dáta!F121,0)</f>
        <v>0</v>
      </c>
      <c r="G16" s="328">
        <f>IF(Założenia_Predpoklady!$O$18&gt;0,Dane_Dáta!G121,0)</f>
        <v>0</v>
      </c>
      <c r="H16" s="328">
        <f>IF(Założenia_Predpoklady!$O$18&gt;0,Dane_Dáta!H121,0)</f>
        <v>0</v>
      </c>
      <c r="I16" s="328">
        <f>IF(Założenia_Predpoklady!$O$18&gt;0,Dane_Dáta!I121,0)</f>
        <v>0</v>
      </c>
      <c r="J16" s="328">
        <f>IF(Założenia_Predpoklady!$O$18&gt;0,Dane_Dáta!J121,0)</f>
        <v>0</v>
      </c>
      <c r="K16" s="328">
        <f>IF(Założenia_Predpoklady!$O$18&gt;0,Dane_Dáta!K121,0)</f>
        <v>0</v>
      </c>
      <c r="L16" s="328">
        <f>IF(Założenia_Predpoklady!$O$18&gt;0,Dane_Dáta!L121,0)</f>
        <v>0</v>
      </c>
      <c r="M16" s="328">
        <f>IF(Założenia_Predpoklady!$O$18&gt;0,Dane_Dáta!M121,0)</f>
        <v>0</v>
      </c>
      <c r="N16" s="328">
        <f>IF(Założenia_Predpoklady!$O$18&gt;0,Dane_Dáta!N121,0)</f>
        <v>0</v>
      </c>
      <c r="O16" s="328">
        <f>IF(Założenia_Predpoklady!$O$18&gt;0,Dane_Dáta!O121,0)</f>
        <v>0</v>
      </c>
      <c r="P16" s="328">
        <f>IF(Założenia_Predpoklady!$O$18&gt;0,Dane_Dáta!P121,0)</f>
        <v>0</v>
      </c>
      <c r="Q16" s="328">
        <f>IF(Założenia_Predpoklady!$O$18&gt;0,Dane_Dáta!Q121,0)</f>
        <v>0</v>
      </c>
      <c r="R16" s="328">
        <f>IF(Założenia_Predpoklady!$O$18&gt;0,Dane_Dáta!R121,0)</f>
        <v>0</v>
      </c>
      <c r="S16" s="328">
        <f>IF(Założenia_Predpoklady!$O$18&gt;0,Dane_Dáta!S121,0)</f>
        <v>0</v>
      </c>
      <c r="T16" s="328">
        <f>IF(Założenia_Predpoklady!$O$18&gt;0,Dane_Dáta!T121,0)</f>
        <v>0</v>
      </c>
      <c r="U16" s="328">
        <f>IF(Założenia_Predpoklady!$O$18&gt;0,Dane_Dáta!U121,0)</f>
        <v>0</v>
      </c>
      <c r="V16" s="328">
        <f>IF(Założenia_Predpoklady!$O$18&gt;0,Dane_Dáta!V121,0)</f>
        <v>0</v>
      </c>
      <c r="W16" s="328">
        <f>IF(Założenia_Predpoklady!$O$18&gt;0,Dane_Dáta!W121,0)</f>
        <v>0</v>
      </c>
      <c r="X16" s="328">
        <f>IF(Założenia_Predpoklady!$O$18&gt;0,Dane_Dáta!X121,0)</f>
        <v>0</v>
      </c>
      <c r="Y16" s="328">
        <f>IF(Założenia_Predpoklady!$O$18&gt;0,Dane_Dáta!Y121,0)</f>
        <v>0</v>
      </c>
      <c r="Z16" s="328">
        <f>IF(Założenia_Predpoklady!$O$18&gt;0,Dane_Dáta!Z121,0)</f>
        <v>0</v>
      </c>
      <c r="AA16" s="328">
        <f>IF(Założenia_Predpoklady!$O$18&gt;0,Dane_Dáta!AA121,0)</f>
        <v>0</v>
      </c>
      <c r="AB16" s="328">
        <f>IF(Założenia_Predpoklady!$O$18&gt;0,Dane_Dáta!AB121,0)</f>
        <v>0</v>
      </c>
      <c r="AC16" s="328">
        <f>IF(Założenia_Predpoklady!$O$18&gt;0,Dane_Dáta!AC121,0)</f>
        <v>0</v>
      </c>
      <c r="AD16" s="328">
        <f>IF(Założenia_Predpoklady!$O$18&gt;0,Dane_Dáta!AD121,0)</f>
        <v>0</v>
      </c>
      <c r="AE16" s="328">
        <f>IF(Założenia_Predpoklady!$O$18&gt;0,Dane_Dáta!AE121,0)</f>
        <v>0</v>
      </c>
      <c r="AF16" s="328">
        <f>IF(Założenia_Predpoklady!$O$18&gt;0,Dane_Dáta!AF121,0)</f>
        <v>0</v>
      </c>
      <c r="AG16" s="330">
        <f>NPV(Założenia_Predpoklady!$C$7,D16:AF16)+C16</f>
        <v>0</v>
      </c>
    </row>
    <row r="17" spans="1:33" ht="3" customHeight="1" x14ac:dyDescent="0.25">
      <c r="A17" s="272"/>
      <c r="B17" s="327" t="s">
        <v>285</v>
      </c>
      <c r="C17" s="328">
        <f>Dane_Dáta!C174</f>
        <v>0</v>
      </c>
      <c r="D17" s="328">
        <f>Dane_Dáta!D174</f>
        <v>0</v>
      </c>
      <c r="E17" s="328">
        <f>Dane_Dáta!E174</f>
        <v>0</v>
      </c>
      <c r="F17" s="328">
        <f>Dane_Dáta!F174</f>
        <v>0</v>
      </c>
      <c r="G17" s="328">
        <f>Dane_Dáta!G174</f>
        <v>0</v>
      </c>
      <c r="H17" s="328">
        <f>Dane_Dáta!H174</f>
        <v>0</v>
      </c>
      <c r="I17" s="328">
        <f>Dane_Dáta!I174</f>
        <v>0</v>
      </c>
      <c r="J17" s="328">
        <f>Dane_Dáta!J174</f>
        <v>0</v>
      </c>
      <c r="K17" s="328">
        <f>Dane_Dáta!K174</f>
        <v>0</v>
      </c>
      <c r="L17" s="328">
        <f>Dane_Dáta!L174</f>
        <v>0</v>
      </c>
      <c r="M17" s="328">
        <f>Dane_Dáta!M174</f>
        <v>0</v>
      </c>
      <c r="N17" s="328">
        <f>Dane_Dáta!N174</f>
        <v>0</v>
      </c>
      <c r="O17" s="328">
        <f>Dane_Dáta!O174</f>
        <v>0</v>
      </c>
      <c r="P17" s="328">
        <f>Dane_Dáta!P174</f>
        <v>0</v>
      </c>
      <c r="Q17" s="328">
        <f>Dane_Dáta!Q174</f>
        <v>0</v>
      </c>
      <c r="R17" s="328">
        <f>Dane_Dáta!R174</f>
        <v>0</v>
      </c>
      <c r="S17" s="328">
        <f>Dane_Dáta!S174</f>
        <v>0</v>
      </c>
      <c r="T17" s="328">
        <f>Dane_Dáta!T174</f>
        <v>0</v>
      </c>
      <c r="U17" s="328">
        <f>Dane_Dáta!U174</f>
        <v>0</v>
      </c>
      <c r="V17" s="328">
        <f>Dane_Dáta!V174</f>
        <v>0</v>
      </c>
      <c r="W17" s="328">
        <f>Dane_Dáta!W174</f>
        <v>0</v>
      </c>
      <c r="X17" s="328">
        <f>Dane_Dáta!X174</f>
        <v>0</v>
      </c>
      <c r="Y17" s="328">
        <f>Dane_Dáta!Y174</f>
        <v>0</v>
      </c>
      <c r="Z17" s="328">
        <f>Dane_Dáta!Z174</f>
        <v>0</v>
      </c>
      <c r="AA17" s="328">
        <f>Dane_Dáta!AA174</f>
        <v>0</v>
      </c>
      <c r="AB17" s="328">
        <f>Dane_Dáta!AB174</f>
        <v>0</v>
      </c>
      <c r="AC17" s="328">
        <f>Dane_Dáta!AC174</f>
        <v>0</v>
      </c>
      <c r="AD17" s="328">
        <f>Dane_Dáta!AD174</f>
        <v>0</v>
      </c>
      <c r="AE17" s="328">
        <f>Dane_Dáta!AE174</f>
        <v>0</v>
      </c>
      <c r="AF17" s="328">
        <f>Dane_Dáta!AF174</f>
        <v>0</v>
      </c>
      <c r="AG17" s="330">
        <f>NPV(Założenia_Predpoklady!$C$7,D17:AF17)+C17</f>
        <v>0</v>
      </c>
    </row>
    <row r="18" spans="1:33" ht="3" customHeight="1" x14ac:dyDescent="0.25">
      <c r="A18" s="272"/>
      <c r="B18" s="327" t="s">
        <v>286</v>
      </c>
      <c r="C18" s="328">
        <f>IF($AG$16+$AG$17-$AG$15&gt;0,Dane_Dáta!C87,0)</f>
        <v>0</v>
      </c>
      <c r="D18" s="328">
        <f>IF($AG$16+$AG$17-$AG$15&gt;0,Dane_Dáta!D87,0)</f>
        <v>0</v>
      </c>
      <c r="E18" s="328">
        <f>IF($AG$16+$AG$17-$AG$15&gt;0,Dane_Dáta!E87,0)</f>
        <v>0</v>
      </c>
      <c r="F18" s="328">
        <f>IF($AG$16+$AG$17-$AG$15&gt;0,Dane_Dáta!F87,0)</f>
        <v>0</v>
      </c>
      <c r="G18" s="328">
        <f>IF($AG$16+$AG$17-$AG$15&gt;0,Dane_Dáta!G87,0)</f>
        <v>0</v>
      </c>
      <c r="H18" s="328">
        <f>IF($AG$16+$AG$17-$AG$15&gt;0,Dane_Dáta!H87,0)</f>
        <v>0</v>
      </c>
      <c r="I18" s="328">
        <f>IF($AG$16+$AG$17-$AG$15&gt;0,Dane_Dáta!I87,0)</f>
        <v>0</v>
      </c>
      <c r="J18" s="328">
        <f>IF($AG$16+$AG$17-$AG$15&gt;0,Dane_Dáta!J87,0)</f>
        <v>0</v>
      </c>
      <c r="K18" s="328">
        <f>IF($AG$16+$AG$17-$AG$15&gt;0,Dane_Dáta!K87,0)</f>
        <v>0</v>
      </c>
      <c r="L18" s="328">
        <f>IF($AG$16+$AG$17-$AG$15&gt;0,Dane_Dáta!L87,0)</f>
        <v>0</v>
      </c>
      <c r="M18" s="328">
        <f>IF($AG$16+$AG$17-$AG$15&gt;0,Dane_Dáta!M87,0)</f>
        <v>0</v>
      </c>
      <c r="N18" s="328">
        <f>IF($AG$16+$AG$17-$AG$15&gt;0,Dane_Dáta!N87,0)</f>
        <v>0</v>
      </c>
      <c r="O18" s="328">
        <f>IF($AG$16+$AG$17-$AG$15&gt;0,Dane_Dáta!O87,0)</f>
        <v>0</v>
      </c>
      <c r="P18" s="328">
        <f>IF($AG$16+$AG$17-$AG$15&gt;0,Dane_Dáta!P87,0)</f>
        <v>0</v>
      </c>
      <c r="Q18" s="328">
        <f>IF($AG$16+$AG$17-$AG$15&gt;0,Dane_Dáta!Q87,0)</f>
        <v>0</v>
      </c>
      <c r="R18" s="328">
        <f>IF($AG$16+$AG$17-$AG$15&gt;0,Dane_Dáta!R87,0)</f>
        <v>0</v>
      </c>
      <c r="S18" s="328">
        <f>IF($AG$16+$AG$17-$AG$15&gt;0,Dane_Dáta!S87,0)</f>
        <v>0</v>
      </c>
      <c r="T18" s="328">
        <f>IF($AG$16+$AG$17-$AG$15&gt;0,Dane_Dáta!T87,0)</f>
        <v>0</v>
      </c>
      <c r="U18" s="328">
        <f>IF($AG$16+$AG$17-$AG$15&gt;0,Dane_Dáta!U87,0)</f>
        <v>0</v>
      </c>
      <c r="V18" s="328">
        <f>IF($AG$16+$AG$17-$AG$15&gt;0,Dane_Dáta!V87,0)</f>
        <v>0</v>
      </c>
      <c r="W18" s="328">
        <f>IF($AG$16+$AG$17-$AG$15&gt;0,Dane_Dáta!W87,0)</f>
        <v>0</v>
      </c>
      <c r="X18" s="328">
        <f>IF($AG$16+$AG$17-$AG$15&gt;0,Dane_Dáta!X87,0)</f>
        <v>0</v>
      </c>
      <c r="Y18" s="328">
        <f>IF($AG$16+$AG$17-$AG$15&gt;0,Dane_Dáta!Y87,0)</f>
        <v>0</v>
      </c>
      <c r="Z18" s="328">
        <f>IF($AG$16+$AG$17-$AG$15&gt;0,Dane_Dáta!Z87,0)</f>
        <v>0</v>
      </c>
      <c r="AA18" s="328">
        <f>IF($AG$16+$AG$17-$AG$15&gt;0,Dane_Dáta!AA87,0)</f>
        <v>0</v>
      </c>
      <c r="AB18" s="328">
        <f>IF($AG$16+$AG$17-$AG$15&gt;0,Dane_Dáta!AB87,0)</f>
        <v>0</v>
      </c>
      <c r="AC18" s="328">
        <f>IF($AG$16+$AG$17-$AG$15&gt;0,Dane_Dáta!AC87,0)</f>
        <v>0</v>
      </c>
      <c r="AD18" s="328">
        <f>IF($AG$16+$AG$17-$AG$15&gt;0,Dane_Dáta!AD87,0)</f>
        <v>0</v>
      </c>
      <c r="AE18" s="328">
        <f>IF($AG$16+$AG$17-$AG$15&gt;0,Dane_Dáta!AE87,0)</f>
        <v>0</v>
      </c>
      <c r="AF18" s="328">
        <f>IF($AG$16+$AG$17-$AG$15&gt;0,Dane_Dáta!AF87,0)</f>
        <v>0</v>
      </c>
      <c r="AG18" s="330">
        <f>NPV(Założenia_Predpoklady!$C$7,D18:AF18)+C18</f>
        <v>0</v>
      </c>
    </row>
    <row r="19" spans="1:33" ht="3" customHeight="1" x14ac:dyDescent="0.25">
      <c r="A19" s="272"/>
      <c r="B19" s="327" t="s">
        <v>287</v>
      </c>
      <c r="C19" s="328">
        <f>ROUND(Założenia_Predpoklady!C10*(SUM(C16:C18)-C15),2)</f>
        <v>0</v>
      </c>
      <c r="D19" s="328">
        <f>ROUND(Założenia_Predpoklady!D10*(SUM(D16:D18)-D15),2)</f>
        <v>0</v>
      </c>
      <c r="E19" s="328">
        <f>ROUND(Założenia_Predpoklady!E10*(SUM(E16:E18)-E15),2)</f>
        <v>0</v>
      </c>
      <c r="F19" s="328">
        <f>ROUND(Założenia_Predpoklady!F10*(SUM(F16:F18)-F15),2)</f>
        <v>0</v>
      </c>
      <c r="G19" s="328">
        <f>ROUND(Założenia_Predpoklady!G10*(SUM(G16:G18)-G15),2)</f>
        <v>0</v>
      </c>
      <c r="H19" s="328">
        <f>ROUND(Założenia_Predpoklady!H10*(SUM(H16:H18)-H15),2)</f>
        <v>0</v>
      </c>
      <c r="I19" s="328">
        <f>ROUND(Założenia_Predpoklady!I10*(SUM(I16:I18)-I15),2)</f>
        <v>0</v>
      </c>
      <c r="J19" s="328">
        <f>ROUND(Założenia_Predpoklady!J10*(SUM(J16:J18)-J15),2)</f>
        <v>0</v>
      </c>
      <c r="K19" s="328">
        <f>ROUND(Założenia_Predpoklady!K10*(SUM(K16:K18)-K15),2)</f>
        <v>0</v>
      </c>
      <c r="L19" s="328">
        <f>ROUND(Założenia_Predpoklady!L10*(SUM(L16:L18)-L15),2)</f>
        <v>0</v>
      </c>
      <c r="M19" s="328">
        <f>ROUND(Założenia_Predpoklady!M10*(SUM(M16:M18)-M15),2)</f>
        <v>0</v>
      </c>
      <c r="N19" s="328">
        <f>ROUND(Założenia_Predpoklady!N10*(SUM(N16:N18)-N15),2)</f>
        <v>0</v>
      </c>
      <c r="O19" s="328">
        <f>ROUND(Założenia_Predpoklady!O10*(SUM(O16:O18)-O15),2)</f>
        <v>0</v>
      </c>
      <c r="P19" s="328">
        <f>ROUND(Założenia_Predpoklady!P10*(SUM(P16:P18)-P15),2)</f>
        <v>0</v>
      </c>
      <c r="Q19" s="328">
        <f>ROUND(Założenia_Predpoklady!Q10*(SUM(Q16:Q18)-Q15),2)</f>
        <v>0</v>
      </c>
      <c r="R19" s="328">
        <f>ROUND(Założenia_Predpoklady!R10*(SUM(R16:R18)-R15),2)</f>
        <v>0</v>
      </c>
      <c r="S19" s="328">
        <f>ROUND(Założenia_Predpoklady!S10*(SUM(S16:S18)-S15),2)</f>
        <v>0</v>
      </c>
      <c r="T19" s="328">
        <f>ROUND(Założenia_Predpoklady!T10*(SUM(T16:T18)-T15),2)</f>
        <v>0</v>
      </c>
      <c r="U19" s="328">
        <f>ROUND(Założenia_Predpoklady!U10*(SUM(U16:U18)-U15),2)</f>
        <v>0</v>
      </c>
      <c r="V19" s="328">
        <f>ROUND(Założenia_Predpoklady!V10*(SUM(V16:V18)-V15),2)</f>
        <v>0</v>
      </c>
      <c r="W19" s="328">
        <f>ROUND(Założenia_Predpoklady!W10*(SUM(W16:W18)-W15),2)</f>
        <v>0</v>
      </c>
      <c r="X19" s="328">
        <f>ROUND(Założenia_Predpoklady!X10*(SUM(X16:X18)-X15),2)</f>
        <v>0</v>
      </c>
      <c r="Y19" s="328">
        <f>ROUND(Założenia_Predpoklady!Y10*(SUM(Y16:Y18)-Y15),2)</f>
        <v>0</v>
      </c>
      <c r="Z19" s="328">
        <f>ROUND(Założenia_Predpoklady!Z10*(SUM(Z16:Z18)-Z15),2)</f>
        <v>0</v>
      </c>
      <c r="AA19" s="328">
        <f>ROUND(Założenia_Predpoklady!AA10*(SUM(AA16:AA18)-AA15),2)</f>
        <v>0</v>
      </c>
      <c r="AB19" s="328">
        <f>ROUND(Założenia_Predpoklady!AB10*(SUM(AB16:AB18)-AB15),2)</f>
        <v>0</v>
      </c>
      <c r="AC19" s="328">
        <f>ROUND(Założenia_Predpoklady!AC10*(SUM(AC16:AC18)-AC15),2)</f>
        <v>0</v>
      </c>
      <c r="AD19" s="328">
        <f>ROUND(Założenia_Predpoklady!AD10*(SUM(AD16:AD18)-AD15),2)</f>
        <v>0</v>
      </c>
      <c r="AE19" s="328">
        <f>ROUND(Założenia_Predpoklady!AE10*(SUM(AE16:AE18)-AE15),2)</f>
        <v>0</v>
      </c>
      <c r="AF19" s="328">
        <f>ROUND(Założenia_Predpoklady!AF10*(SUM(AF16:AF18)-AF15),2)</f>
        <v>0</v>
      </c>
      <c r="AG19" s="330">
        <f>SUM(AG16:AG18)-AG15</f>
        <v>0</v>
      </c>
    </row>
    <row r="21" spans="1:33" ht="30" customHeight="1" x14ac:dyDescent="0.25">
      <c r="A21" s="422" t="s">
        <v>75</v>
      </c>
      <c r="B21" s="422"/>
      <c r="C21" s="422"/>
    </row>
    <row r="22" spans="1:33" ht="30" x14ac:dyDescent="0.25">
      <c r="A22" s="6"/>
      <c r="B22" s="176" t="s">
        <v>26</v>
      </c>
      <c r="C22" s="24">
        <f>Założenia_Predpoklady!C9</f>
        <v>2016</v>
      </c>
      <c r="D22" s="24">
        <f>Założenia_Predpoklady!D9</f>
        <v>2017</v>
      </c>
      <c r="E22" s="24">
        <f>Założenia_Predpoklady!E9</f>
        <v>2018</v>
      </c>
      <c r="F22" s="24">
        <f>Założenia_Predpoklady!F9</f>
        <v>2019</v>
      </c>
      <c r="G22" s="24">
        <f>Założenia_Predpoklady!G9</f>
        <v>2020</v>
      </c>
      <c r="H22" s="24">
        <f>Założenia_Predpoklady!H9</f>
        <v>2021</v>
      </c>
      <c r="I22" s="24">
        <f>Założenia_Predpoklady!I9</f>
        <v>2022</v>
      </c>
      <c r="J22" s="24">
        <f>Założenia_Predpoklady!J9</f>
        <v>2023</v>
      </c>
      <c r="K22" s="24">
        <f>Założenia_Predpoklady!K9</f>
        <v>2024</v>
      </c>
      <c r="L22" s="24">
        <f>Założenia_Predpoklady!L9</f>
        <v>2025</v>
      </c>
      <c r="M22" s="24">
        <f>Założenia_Predpoklady!M9</f>
        <v>2026</v>
      </c>
      <c r="N22" s="24">
        <f>Założenia_Predpoklady!N9</f>
        <v>2027</v>
      </c>
      <c r="O22" s="24">
        <f>Założenia_Predpoklady!O9</f>
        <v>2028</v>
      </c>
      <c r="P22" s="24">
        <f>Założenia_Predpoklady!P9</f>
        <v>2029</v>
      </c>
      <c r="Q22" s="24">
        <f>Założenia_Predpoklady!Q9</f>
        <v>2030</v>
      </c>
      <c r="R22" s="24">
        <f>Założenia_Predpoklady!R9</f>
        <v>2031</v>
      </c>
      <c r="S22" s="24">
        <f>Założenia_Predpoklady!S9</f>
        <v>2032</v>
      </c>
      <c r="T22" s="24">
        <f>Założenia_Predpoklady!T9</f>
        <v>2033</v>
      </c>
      <c r="U22" s="24">
        <f>Założenia_Predpoklady!U9</f>
        <v>2034</v>
      </c>
      <c r="V22" s="24">
        <f>Założenia_Predpoklady!V9</f>
        <v>2035</v>
      </c>
      <c r="W22" s="24">
        <f>Założenia_Predpoklady!W9</f>
        <v>2036</v>
      </c>
      <c r="X22" s="24">
        <f>Założenia_Predpoklady!X9</f>
        <v>2037</v>
      </c>
      <c r="Y22" s="24">
        <f>Założenia_Predpoklady!Y9</f>
        <v>2038</v>
      </c>
      <c r="Z22" s="24">
        <f>Założenia_Predpoklady!Z9</f>
        <v>2039</v>
      </c>
      <c r="AA22" s="24">
        <f>Założenia_Predpoklady!AA9</f>
        <v>2040</v>
      </c>
      <c r="AB22" s="24">
        <f>Założenia_Predpoklady!AB9</f>
        <v>2041</v>
      </c>
      <c r="AC22" s="24">
        <f>Założenia_Predpoklady!AC9</f>
        <v>2042</v>
      </c>
      <c r="AD22" s="24">
        <f>Założenia_Predpoklady!AD9</f>
        <v>2043</v>
      </c>
      <c r="AE22" s="24">
        <f>Założenia_Predpoklady!AE9</f>
        <v>2044</v>
      </c>
      <c r="AF22" s="24">
        <f>Założenia_Predpoklady!AF9</f>
        <v>2045</v>
      </c>
    </row>
    <row r="23" spans="1:33" ht="30" x14ac:dyDescent="0.25">
      <c r="B23" s="257" t="s">
        <v>263</v>
      </c>
      <c r="C23" s="23">
        <f>Dane_Dáta!C18-Dane_Dáta!C194</f>
        <v>0</v>
      </c>
      <c r="D23" s="23">
        <f>Dane_Dáta!D18-Dane_Dáta!D194</f>
        <v>0</v>
      </c>
      <c r="E23" s="23">
        <f>Dane_Dáta!E18-Dane_Dáta!E194</f>
        <v>0</v>
      </c>
      <c r="F23" s="23">
        <f>Dane_Dáta!F18-Dane_Dáta!F194</f>
        <v>0</v>
      </c>
      <c r="G23" s="23">
        <f>Dane_Dáta!G18-Dane_Dáta!G194</f>
        <v>0</v>
      </c>
      <c r="H23" s="23">
        <f>Dane_Dáta!H18-Dane_Dáta!H194</f>
        <v>0</v>
      </c>
      <c r="I23" s="23">
        <f>Dane_Dáta!I18-Dane_Dáta!I194</f>
        <v>0</v>
      </c>
      <c r="J23" s="23">
        <f>Dane_Dáta!J18-Dane_Dáta!J194</f>
        <v>0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spans="1:33" ht="30" x14ac:dyDescent="0.25">
      <c r="B24" s="257" t="s">
        <v>225</v>
      </c>
      <c r="C24" s="23">
        <f>Dane_Dáta!C121</f>
        <v>0</v>
      </c>
      <c r="D24" s="23">
        <f>Dane_Dáta!D121</f>
        <v>0</v>
      </c>
      <c r="E24" s="23">
        <f>Dane_Dáta!E121</f>
        <v>0</v>
      </c>
      <c r="F24" s="23">
        <f>Dane_Dáta!F121</f>
        <v>0</v>
      </c>
      <c r="G24" s="23">
        <f>Dane_Dáta!G121</f>
        <v>0</v>
      </c>
      <c r="H24" s="23">
        <f>Dane_Dáta!H121</f>
        <v>0</v>
      </c>
      <c r="I24" s="23">
        <f>Dane_Dáta!I121</f>
        <v>0</v>
      </c>
      <c r="J24" s="23">
        <f>Dane_Dáta!J121</f>
        <v>0</v>
      </c>
      <c r="K24" s="23">
        <f>Dane_Dáta!K121</f>
        <v>0</v>
      </c>
      <c r="L24" s="23">
        <f>Dane_Dáta!L121</f>
        <v>0</v>
      </c>
      <c r="M24" s="23">
        <f>Dane_Dáta!M121</f>
        <v>0</v>
      </c>
      <c r="N24" s="23">
        <f>Dane_Dáta!N121</f>
        <v>0</v>
      </c>
      <c r="O24" s="23">
        <f>Dane_Dáta!O121</f>
        <v>0</v>
      </c>
      <c r="P24" s="23">
        <f>Dane_Dáta!P121</f>
        <v>0</v>
      </c>
      <c r="Q24" s="23">
        <f>Dane_Dáta!Q121</f>
        <v>0</v>
      </c>
      <c r="R24" s="23">
        <f>Dane_Dáta!R121</f>
        <v>0</v>
      </c>
      <c r="S24" s="23">
        <f>Dane_Dáta!S121</f>
        <v>0</v>
      </c>
      <c r="T24" s="23">
        <f>Dane_Dáta!T121</f>
        <v>0</v>
      </c>
      <c r="U24" s="23">
        <f>Dane_Dáta!U121</f>
        <v>0</v>
      </c>
      <c r="V24" s="23">
        <f>Dane_Dáta!V121</f>
        <v>0</v>
      </c>
      <c r="W24" s="23">
        <f>Dane_Dáta!W121</f>
        <v>0</v>
      </c>
      <c r="X24" s="23">
        <f>Dane_Dáta!X121</f>
        <v>0</v>
      </c>
      <c r="Y24" s="23">
        <f>Dane_Dáta!Y121</f>
        <v>0</v>
      </c>
      <c r="Z24" s="23">
        <f>Dane_Dáta!Z121</f>
        <v>0</v>
      </c>
      <c r="AA24" s="23">
        <f>Dane_Dáta!AA121</f>
        <v>0</v>
      </c>
      <c r="AB24" s="23">
        <f>Dane_Dáta!AB121</f>
        <v>0</v>
      </c>
      <c r="AC24" s="23">
        <f>Dane_Dáta!AC121</f>
        <v>0</v>
      </c>
      <c r="AD24" s="23">
        <f>Dane_Dáta!AD121</f>
        <v>0</v>
      </c>
      <c r="AE24" s="23">
        <f>Dane_Dáta!AE121</f>
        <v>0</v>
      </c>
      <c r="AF24" s="23">
        <f>Dane_Dáta!AF121</f>
        <v>0</v>
      </c>
    </row>
    <row r="25" spans="1:33" ht="30" x14ac:dyDescent="0.25">
      <c r="B25" s="187" t="s">
        <v>68</v>
      </c>
      <c r="C25" s="23">
        <f>IF(SUM($C$17:$AF$17)&lt;=0,0,Dane_Dáta!C87)</f>
        <v>0</v>
      </c>
      <c r="D25" s="23">
        <f>IF(SUM($C$17:$AF$17)&lt;=0,0,Dane_Dáta!D87)</f>
        <v>0</v>
      </c>
      <c r="E25" s="23">
        <f>IF(SUM($C$17:$AF$17)&lt;=0,0,Dane_Dáta!E87)</f>
        <v>0</v>
      </c>
      <c r="F25" s="23">
        <f>IF(SUM($C$17:$AF$17)&lt;=0,0,Dane_Dáta!F87)</f>
        <v>0</v>
      </c>
      <c r="G25" s="23">
        <f>IF(SUM($C$17:$AF$17)&lt;=0,0,Dane_Dáta!G87)</f>
        <v>0</v>
      </c>
      <c r="H25" s="23">
        <f>IF(SUM($C$17:$AF$17)&lt;=0,0,Dane_Dáta!H87)</f>
        <v>0</v>
      </c>
      <c r="I25" s="23">
        <f>IF(SUM($C$17:$AF$17)&lt;=0,0,Dane_Dáta!I87)</f>
        <v>0</v>
      </c>
      <c r="J25" s="23">
        <f>IF(SUM($C$17:$AF$17)&lt;=0,0,Dane_Dáta!J87)</f>
        <v>0</v>
      </c>
      <c r="K25" s="23">
        <f>IF(SUM($C$17:$AF$17)&lt;=0,0,Dane_Dáta!K87)</f>
        <v>0</v>
      </c>
      <c r="L25" s="23">
        <f>IF(SUM($C$17:$AF$17)&lt;=0,0,Dane_Dáta!L87)</f>
        <v>0</v>
      </c>
      <c r="M25" s="23">
        <f>IF(SUM($C$17:$AF$17)&lt;=0,0,Dane_Dáta!M87)</f>
        <v>0</v>
      </c>
      <c r="N25" s="23">
        <f>IF(SUM($C$17:$AF$17)&lt;=0,0,Dane_Dáta!N87)</f>
        <v>0</v>
      </c>
      <c r="O25" s="23">
        <f>IF(SUM($C$17:$AF$17)&lt;=0,0,Dane_Dáta!O87)</f>
        <v>0</v>
      </c>
      <c r="P25" s="23">
        <f>IF(SUM($C$17:$AF$17)&lt;=0,0,Dane_Dáta!P87)</f>
        <v>0</v>
      </c>
      <c r="Q25" s="23">
        <f>IF(SUM($C$17:$AF$17)&lt;=0,0,Dane_Dáta!Q87)</f>
        <v>0</v>
      </c>
      <c r="R25" s="23">
        <f>IF(SUM($C$17:$AF$17)&lt;=0,0,Dane_Dáta!R87)</f>
        <v>0</v>
      </c>
      <c r="S25" s="23">
        <f>IF(SUM($C$17:$AF$17)&lt;=0,0,Dane_Dáta!S87)</f>
        <v>0</v>
      </c>
      <c r="T25" s="23">
        <f>IF(SUM($C$17:$AF$17)&lt;=0,0,Dane_Dáta!T87)</f>
        <v>0</v>
      </c>
      <c r="U25" s="23">
        <f>IF(SUM($C$17:$AF$17)&lt;=0,0,Dane_Dáta!U87)</f>
        <v>0</v>
      </c>
      <c r="V25" s="23">
        <f>IF(SUM($C$17:$AF$17)&lt;=0,0,Dane_Dáta!V87)</f>
        <v>0</v>
      </c>
      <c r="W25" s="23">
        <f>IF(SUM($C$17:$AF$17)&lt;=0,0,Dane_Dáta!W87)</f>
        <v>0</v>
      </c>
      <c r="X25" s="23">
        <f>IF(SUM($C$17:$AF$17)&lt;=0,0,Dane_Dáta!X87)</f>
        <v>0</v>
      </c>
      <c r="Y25" s="23">
        <f>IF(SUM($C$17:$AF$17)&lt;=0,0,Dane_Dáta!Y87)</f>
        <v>0</v>
      </c>
      <c r="Z25" s="23">
        <f>IF(SUM($C$17:$AF$17)&lt;=0,0,Dane_Dáta!Z87)</f>
        <v>0</v>
      </c>
      <c r="AA25" s="23">
        <f>IF(SUM($C$17:$AF$17)&lt;=0,0,Dane_Dáta!AA87)</f>
        <v>0</v>
      </c>
      <c r="AB25" s="23">
        <f>IF(SUM($C$17:$AF$17)&lt;=0,0,Dane_Dáta!AB87)</f>
        <v>0</v>
      </c>
      <c r="AC25" s="23">
        <f>IF(SUM($C$17:$AF$17)&lt;=0,0,Dane_Dáta!AC87)</f>
        <v>0</v>
      </c>
      <c r="AD25" s="23">
        <f>IF(SUM($C$17:$AF$17)&lt;=0,0,Dane_Dáta!AD87)</f>
        <v>0</v>
      </c>
      <c r="AE25" s="23">
        <f>IF(SUM($C$17:$AF$17)&lt;=0,0,Dane_Dáta!AE87)</f>
        <v>0</v>
      </c>
      <c r="AF25" s="23">
        <f>IF(SUM($C$17:$AF$17)&lt;=0,0,Dane_Dáta!AF87)</f>
        <v>0</v>
      </c>
    </row>
    <row r="26" spans="1:33" ht="30" x14ac:dyDescent="0.25">
      <c r="B26" s="187" t="s">
        <v>56</v>
      </c>
      <c r="C26" s="23">
        <f>Dane_Dáta!C178</f>
        <v>0</v>
      </c>
      <c r="D26" s="23">
        <f>Dane_Dáta!D178</f>
        <v>0</v>
      </c>
      <c r="E26" s="23">
        <f>Dane_Dáta!E178</f>
        <v>0</v>
      </c>
      <c r="F26" s="23">
        <f>Dane_Dáta!F178</f>
        <v>0</v>
      </c>
      <c r="G26" s="23">
        <f>Dane_Dáta!G178</f>
        <v>0</v>
      </c>
      <c r="H26" s="23">
        <f>Dane_Dáta!H178</f>
        <v>0</v>
      </c>
      <c r="I26" s="23">
        <f>Dane_Dáta!I178</f>
        <v>0</v>
      </c>
      <c r="J26" s="23">
        <f>Dane_Dáta!J178</f>
        <v>0</v>
      </c>
      <c r="K26" s="23">
        <f>Dane_Dáta!K178</f>
        <v>0</v>
      </c>
      <c r="L26" s="23">
        <f>Dane_Dáta!L178</f>
        <v>0</v>
      </c>
      <c r="M26" s="23">
        <f>Dane_Dáta!M178</f>
        <v>0</v>
      </c>
      <c r="N26" s="23">
        <f>Dane_Dáta!N178</f>
        <v>0</v>
      </c>
      <c r="O26" s="23">
        <f>Dane_Dáta!O178</f>
        <v>0</v>
      </c>
      <c r="P26" s="23">
        <f>Dane_Dáta!P178</f>
        <v>0</v>
      </c>
      <c r="Q26" s="23">
        <f>Dane_Dáta!Q178</f>
        <v>0</v>
      </c>
      <c r="R26" s="23">
        <f>Dane_Dáta!R178</f>
        <v>0</v>
      </c>
      <c r="S26" s="23">
        <f>Dane_Dáta!S178</f>
        <v>0</v>
      </c>
      <c r="T26" s="23">
        <f>Dane_Dáta!T178</f>
        <v>0</v>
      </c>
      <c r="U26" s="23">
        <f>Dane_Dáta!U178</f>
        <v>0</v>
      </c>
      <c r="V26" s="23">
        <f>Dane_Dáta!V178</f>
        <v>0</v>
      </c>
      <c r="W26" s="23">
        <f>Dane_Dáta!W178</f>
        <v>0</v>
      </c>
      <c r="X26" s="23">
        <f>Dane_Dáta!X178</f>
        <v>0</v>
      </c>
      <c r="Y26" s="23">
        <f>Dane_Dáta!Y178</f>
        <v>0</v>
      </c>
      <c r="Z26" s="23">
        <f>Dane_Dáta!Z178</f>
        <v>0</v>
      </c>
      <c r="AA26" s="23">
        <f>Dane_Dáta!AA178</f>
        <v>0</v>
      </c>
      <c r="AB26" s="23">
        <f>Dane_Dáta!AB178</f>
        <v>0</v>
      </c>
      <c r="AC26" s="23">
        <f>Dane_Dáta!AC178</f>
        <v>0</v>
      </c>
      <c r="AD26" s="23">
        <f>Dane_Dáta!AD178</f>
        <v>0</v>
      </c>
      <c r="AE26" s="23">
        <f>Dane_Dáta!AE178</f>
        <v>0</v>
      </c>
      <c r="AF26" s="23">
        <f>Dane_Dáta!AF178</f>
        <v>0</v>
      </c>
    </row>
    <row r="27" spans="1:33" ht="30" x14ac:dyDescent="0.25">
      <c r="B27" s="187" t="s">
        <v>69</v>
      </c>
      <c r="C27" s="23">
        <f>IF(C22&gt;0,-C23+C24+C25-C26,0)</f>
        <v>0</v>
      </c>
      <c r="D27" s="23">
        <f t="shared" ref="D27:AE27" si="0">IF(D22&gt;0,-D23+D24+D25-D26,0)</f>
        <v>0</v>
      </c>
      <c r="E27" s="23">
        <f t="shared" si="0"/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  <c r="J27" s="23">
        <f t="shared" si="0"/>
        <v>0</v>
      </c>
      <c r="K27" s="23">
        <f t="shared" si="0"/>
        <v>0</v>
      </c>
      <c r="L27" s="23">
        <f t="shared" si="0"/>
        <v>0</v>
      </c>
      <c r="M27" s="23">
        <f t="shared" si="0"/>
        <v>0</v>
      </c>
      <c r="N27" s="23">
        <f t="shared" si="0"/>
        <v>0</v>
      </c>
      <c r="O27" s="23">
        <f t="shared" si="0"/>
        <v>0</v>
      </c>
      <c r="P27" s="23">
        <f t="shared" si="0"/>
        <v>0</v>
      </c>
      <c r="Q27" s="23">
        <f t="shared" si="0"/>
        <v>0</v>
      </c>
      <c r="R27" s="23">
        <f t="shared" si="0"/>
        <v>0</v>
      </c>
      <c r="S27" s="23">
        <f t="shared" si="0"/>
        <v>0</v>
      </c>
      <c r="T27" s="23">
        <f t="shared" si="0"/>
        <v>0</v>
      </c>
      <c r="U27" s="23">
        <f t="shared" si="0"/>
        <v>0</v>
      </c>
      <c r="V27" s="23">
        <f t="shared" si="0"/>
        <v>0</v>
      </c>
      <c r="W27" s="23">
        <f t="shared" si="0"/>
        <v>0</v>
      </c>
      <c r="X27" s="23">
        <f t="shared" si="0"/>
        <v>0</v>
      </c>
      <c r="Y27" s="23">
        <f t="shared" si="0"/>
        <v>0</v>
      </c>
      <c r="Z27" s="23">
        <f t="shared" si="0"/>
        <v>0</v>
      </c>
      <c r="AA27" s="23">
        <f t="shared" si="0"/>
        <v>0</v>
      </c>
      <c r="AB27" s="23">
        <f t="shared" si="0"/>
        <v>0</v>
      </c>
      <c r="AC27" s="23">
        <f t="shared" si="0"/>
        <v>0</v>
      </c>
      <c r="AD27" s="23">
        <f t="shared" si="0"/>
        <v>0</v>
      </c>
      <c r="AE27" s="23">
        <f t="shared" si="0"/>
        <v>0</v>
      </c>
      <c r="AF27" s="23">
        <f t="shared" ref="AF27" si="1">IF(AF22&gt;0,-AF23+AF24+AF25-AF26,0)</f>
        <v>0</v>
      </c>
    </row>
    <row r="28" spans="1:33" ht="30" x14ac:dyDescent="0.25">
      <c r="B28" s="174" t="s">
        <v>70</v>
      </c>
      <c r="C28" s="25">
        <f>Założenia_Predpoklady!$C$7</f>
        <v>0.04</v>
      </c>
    </row>
    <row r="29" spans="1:33" ht="30" x14ac:dyDescent="0.25">
      <c r="B29" s="19" t="s">
        <v>201</v>
      </c>
      <c r="C29" s="28">
        <f>ROUND((NPV($C$28,D27:AE27)+C27),2)</f>
        <v>0</v>
      </c>
      <c r="D29" s="11"/>
      <c r="E29" s="11"/>
    </row>
    <row r="30" spans="1:33" x14ac:dyDescent="0.25">
      <c r="A30" s="1"/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V30" s="80"/>
    </row>
    <row r="31" spans="1:33" ht="30" customHeight="1" x14ac:dyDescent="0.25">
      <c r="A31" s="423" t="s">
        <v>243</v>
      </c>
      <c r="B31" s="423"/>
      <c r="C31" s="423"/>
      <c r="D31" s="32"/>
      <c r="E31" s="32"/>
      <c r="F31" s="1"/>
      <c r="J31" s="16"/>
    </row>
    <row r="32" spans="1:33" x14ac:dyDescent="0.25">
      <c r="B32" s="27" t="s">
        <v>244</v>
      </c>
      <c r="C32" s="59" t="str">
        <f>IFERROR(IRR(C27:AE27,-0.5),"Brak możliwości obliczenia (wartość ujemna). 
Výpočet nemožný (záporné hodnoty).")</f>
        <v>Brak możliwości obliczenia (wartość ujemna). 
Výpočet nemožný (záporné hodnoty).</v>
      </c>
      <c r="D32" s="60"/>
      <c r="E32" s="60"/>
      <c r="F32" s="60"/>
      <c r="G32" s="61"/>
    </row>
    <row r="33" spans="1:32" x14ac:dyDescent="0.25">
      <c r="B33" s="30"/>
      <c r="C33" s="31"/>
      <c r="D33" s="31"/>
      <c r="E33" s="31"/>
    </row>
    <row r="34" spans="1:32" ht="30" customHeight="1" x14ac:dyDescent="0.25">
      <c r="A34" s="422" t="s">
        <v>76</v>
      </c>
      <c r="B34" s="422"/>
      <c r="C34" s="422"/>
    </row>
    <row r="35" spans="1:32" ht="30" x14ac:dyDescent="0.25">
      <c r="B35" s="176" t="s">
        <v>26</v>
      </c>
      <c r="C35" s="24">
        <f>Założenia_Predpoklady!C9</f>
        <v>2016</v>
      </c>
      <c r="D35" s="24">
        <f>Założenia_Predpoklady!D9</f>
        <v>2017</v>
      </c>
      <c r="E35" s="24">
        <f>Założenia_Predpoklady!E9</f>
        <v>2018</v>
      </c>
      <c r="F35" s="24">
        <f>Założenia_Predpoklady!F9</f>
        <v>2019</v>
      </c>
      <c r="G35" s="24">
        <f>Założenia_Predpoklady!G9</f>
        <v>2020</v>
      </c>
      <c r="H35" s="24">
        <f>Założenia_Predpoklady!H9</f>
        <v>2021</v>
      </c>
      <c r="I35" s="24">
        <f>Założenia_Predpoklady!I9</f>
        <v>2022</v>
      </c>
      <c r="J35" s="24">
        <f>Założenia_Predpoklady!J9</f>
        <v>2023</v>
      </c>
      <c r="K35" s="24">
        <f>Założenia_Predpoklady!K9</f>
        <v>2024</v>
      </c>
      <c r="L35" s="24">
        <f>Założenia_Predpoklady!L9</f>
        <v>2025</v>
      </c>
      <c r="M35" s="24">
        <f>Założenia_Predpoklady!M9</f>
        <v>2026</v>
      </c>
      <c r="N35" s="24">
        <f>Założenia_Predpoklady!N9</f>
        <v>2027</v>
      </c>
      <c r="O35" s="24">
        <f>Założenia_Predpoklady!O9</f>
        <v>2028</v>
      </c>
      <c r="P35" s="24">
        <f>Założenia_Predpoklady!P9</f>
        <v>2029</v>
      </c>
      <c r="Q35" s="24">
        <f>Założenia_Predpoklady!Q9</f>
        <v>2030</v>
      </c>
      <c r="R35" s="24">
        <f>Założenia_Predpoklady!R9</f>
        <v>2031</v>
      </c>
      <c r="S35" s="24">
        <f>Założenia_Predpoklady!S9</f>
        <v>2032</v>
      </c>
      <c r="T35" s="24">
        <f>Założenia_Predpoklady!T9</f>
        <v>2033</v>
      </c>
      <c r="U35" s="24">
        <f>Założenia_Predpoklady!U9</f>
        <v>2034</v>
      </c>
      <c r="V35" s="24">
        <f>Założenia_Predpoklady!V9</f>
        <v>2035</v>
      </c>
      <c r="W35" s="24">
        <f>Założenia_Predpoklady!W9</f>
        <v>2036</v>
      </c>
      <c r="X35" s="24">
        <f>Założenia_Predpoklady!X9</f>
        <v>2037</v>
      </c>
      <c r="Y35" s="24">
        <f>Założenia_Predpoklady!Y9</f>
        <v>2038</v>
      </c>
      <c r="Z35" s="24">
        <f>Założenia_Predpoklady!Z9</f>
        <v>2039</v>
      </c>
      <c r="AA35" s="24">
        <f>Założenia_Predpoklady!AA9</f>
        <v>2040</v>
      </c>
      <c r="AB35" s="24">
        <f>Założenia_Predpoklady!AB9</f>
        <v>2041</v>
      </c>
      <c r="AC35" s="24">
        <f>Założenia_Predpoklady!AC9</f>
        <v>2042</v>
      </c>
      <c r="AD35" s="24">
        <f>Założenia_Predpoklady!AD9</f>
        <v>2043</v>
      </c>
      <c r="AE35" s="24">
        <f>Założenia_Predpoklady!AE9</f>
        <v>2044</v>
      </c>
      <c r="AF35" s="24">
        <f>Założenia_Predpoklady!AF9</f>
        <v>2045</v>
      </c>
    </row>
    <row r="36" spans="1:32" ht="30" x14ac:dyDescent="0.25">
      <c r="B36" s="257" t="s">
        <v>225</v>
      </c>
      <c r="C36" s="4">
        <f>Dane_Dáta!C121</f>
        <v>0</v>
      </c>
      <c r="D36" s="4">
        <f>Dane_Dáta!D121</f>
        <v>0</v>
      </c>
      <c r="E36" s="4">
        <f>Dane_Dáta!E121</f>
        <v>0</v>
      </c>
      <c r="F36" s="4">
        <f>Dane_Dáta!F121</f>
        <v>0</v>
      </c>
      <c r="G36" s="4">
        <f>Dane_Dáta!G121</f>
        <v>0</v>
      </c>
      <c r="H36" s="4">
        <f>Dane_Dáta!H121</f>
        <v>0</v>
      </c>
      <c r="I36" s="4">
        <f>Dane_Dáta!I121</f>
        <v>0</v>
      </c>
      <c r="J36" s="4">
        <f>Dane_Dáta!J121</f>
        <v>0</v>
      </c>
      <c r="K36" s="4">
        <f>Dane_Dáta!K121</f>
        <v>0</v>
      </c>
      <c r="L36" s="4">
        <f>Dane_Dáta!L121</f>
        <v>0</v>
      </c>
      <c r="M36" s="4">
        <f>Dane_Dáta!M121</f>
        <v>0</v>
      </c>
      <c r="N36" s="4">
        <f>Dane_Dáta!N121</f>
        <v>0</v>
      </c>
      <c r="O36" s="4">
        <f>Dane_Dáta!O121</f>
        <v>0</v>
      </c>
      <c r="P36" s="4">
        <f>Dane_Dáta!P121</f>
        <v>0</v>
      </c>
      <c r="Q36" s="4">
        <f>Dane_Dáta!Q121</f>
        <v>0</v>
      </c>
      <c r="R36" s="4">
        <f>Dane_Dáta!R121</f>
        <v>0</v>
      </c>
      <c r="S36" s="4">
        <f>Dane_Dáta!S121</f>
        <v>0</v>
      </c>
      <c r="T36" s="4">
        <f>Dane_Dáta!T121</f>
        <v>0</v>
      </c>
      <c r="U36" s="4">
        <f>Dane_Dáta!U121</f>
        <v>0</v>
      </c>
      <c r="V36" s="4">
        <f>Dane_Dáta!V121</f>
        <v>0</v>
      </c>
      <c r="W36" s="4">
        <f>Dane_Dáta!W121</f>
        <v>0</v>
      </c>
      <c r="X36" s="4">
        <f>Dane_Dáta!X121</f>
        <v>0</v>
      </c>
      <c r="Y36" s="4">
        <f>Dane_Dáta!Y121</f>
        <v>0</v>
      </c>
      <c r="Z36" s="4">
        <f>Dane_Dáta!Z121</f>
        <v>0</v>
      </c>
      <c r="AA36" s="4">
        <f>Dane_Dáta!AA121</f>
        <v>0</v>
      </c>
      <c r="AB36" s="4">
        <f>Dane_Dáta!AB121</f>
        <v>0</v>
      </c>
      <c r="AC36" s="4">
        <f>Dane_Dáta!AC121</f>
        <v>0</v>
      </c>
      <c r="AD36" s="4">
        <f>Dane_Dáta!AD121</f>
        <v>0</v>
      </c>
      <c r="AE36" s="4">
        <f>Dane_Dáta!AE121</f>
        <v>0</v>
      </c>
      <c r="AF36" s="4">
        <f>Dane_Dáta!AF121</f>
        <v>0</v>
      </c>
    </row>
    <row r="37" spans="1:32" ht="30" x14ac:dyDescent="0.25">
      <c r="B37" s="187" t="s">
        <v>68</v>
      </c>
      <c r="C37" s="4">
        <f t="shared" ref="C37:AE37" si="2">C25</f>
        <v>0</v>
      </c>
      <c r="D37" s="4">
        <f t="shared" si="2"/>
        <v>0</v>
      </c>
      <c r="E37" s="4">
        <f t="shared" si="2"/>
        <v>0</v>
      </c>
      <c r="F37" s="4">
        <f t="shared" si="2"/>
        <v>0</v>
      </c>
      <c r="G37" s="4">
        <f t="shared" si="2"/>
        <v>0</v>
      </c>
      <c r="H37" s="4">
        <f t="shared" si="2"/>
        <v>0</v>
      </c>
      <c r="I37" s="4">
        <f t="shared" si="2"/>
        <v>0</v>
      </c>
      <c r="J37" s="4">
        <f t="shared" si="2"/>
        <v>0</v>
      </c>
      <c r="K37" s="4">
        <f t="shared" si="2"/>
        <v>0</v>
      </c>
      <c r="L37" s="4">
        <f t="shared" si="2"/>
        <v>0</v>
      </c>
      <c r="M37" s="4">
        <f t="shared" si="2"/>
        <v>0</v>
      </c>
      <c r="N37" s="4">
        <f t="shared" si="2"/>
        <v>0</v>
      </c>
      <c r="O37" s="4">
        <f t="shared" si="2"/>
        <v>0</v>
      </c>
      <c r="P37" s="4">
        <f t="shared" si="2"/>
        <v>0</v>
      </c>
      <c r="Q37" s="4">
        <f t="shared" si="2"/>
        <v>0</v>
      </c>
      <c r="R37" s="4">
        <f t="shared" si="2"/>
        <v>0</v>
      </c>
      <c r="S37" s="4">
        <f t="shared" si="2"/>
        <v>0</v>
      </c>
      <c r="T37" s="4">
        <f t="shared" si="2"/>
        <v>0</v>
      </c>
      <c r="U37" s="4">
        <f t="shared" si="2"/>
        <v>0</v>
      </c>
      <c r="V37" s="4">
        <f t="shared" si="2"/>
        <v>0</v>
      </c>
      <c r="W37" s="4">
        <f t="shared" si="2"/>
        <v>0</v>
      </c>
      <c r="X37" s="4">
        <f t="shared" si="2"/>
        <v>0</v>
      </c>
      <c r="Y37" s="4">
        <f t="shared" si="2"/>
        <v>0</v>
      </c>
      <c r="Z37" s="4">
        <f t="shared" si="2"/>
        <v>0</v>
      </c>
      <c r="AA37" s="4">
        <f t="shared" si="2"/>
        <v>0</v>
      </c>
      <c r="AB37" s="4">
        <f t="shared" si="2"/>
        <v>0</v>
      </c>
      <c r="AC37" s="4">
        <f t="shared" si="2"/>
        <v>0</v>
      </c>
      <c r="AD37" s="4">
        <f t="shared" si="2"/>
        <v>0</v>
      </c>
      <c r="AE37" s="4">
        <f t="shared" si="2"/>
        <v>0</v>
      </c>
      <c r="AF37" s="4">
        <f t="shared" ref="AF37" si="3">AF25</f>
        <v>0</v>
      </c>
    </row>
    <row r="38" spans="1:32" ht="30" x14ac:dyDescent="0.25">
      <c r="B38" s="187" t="s">
        <v>56</v>
      </c>
      <c r="C38" s="4">
        <f>Dane_Dáta!C178</f>
        <v>0</v>
      </c>
      <c r="D38" s="4">
        <f>Dane_Dáta!D178</f>
        <v>0</v>
      </c>
      <c r="E38" s="4">
        <f>Dane_Dáta!E178</f>
        <v>0</v>
      </c>
      <c r="F38" s="4">
        <f>Dane_Dáta!F178</f>
        <v>0</v>
      </c>
      <c r="G38" s="4">
        <f>Dane_Dáta!G178</f>
        <v>0</v>
      </c>
      <c r="H38" s="4">
        <f>Dane_Dáta!H178</f>
        <v>0</v>
      </c>
      <c r="I38" s="4">
        <f>Dane_Dáta!I178</f>
        <v>0</v>
      </c>
      <c r="J38" s="4">
        <f>Dane_Dáta!J178</f>
        <v>0</v>
      </c>
      <c r="K38" s="4">
        <f>Dane_Dáta!K178</f>
        <v>0</v>
      </c>
      <c r="L38" s="4">
        <f>Dane_Dáta!L178</f>
        <v>0</v>
      </c>
      <c r="M38" s="4">
        <f>Dane_Dáta!M178</f>
        <v>0</v>
      </c>
      <c r="N38" s="4">
        <f>Dane_Dáta!N178</f>
        <v>0</v>
      </c>
      <c r="O38" s="4">
        <f>Dane_Dáta!O178</f>
        <v>0</v>
      </c>
      <c r="P38" s="4">
        <f>Dane_Dáta!P178</f>
        <v>0</v>
      </c>
      <c r="Q38" s="4">
        <f>Dane_Dáta!Q178</f>
        <v>0</v>
      </c>
      <c r="R38" s="4">
        <f>Dane_Dáta!R178</f>
        <v>0</v>
      </c>
      <c r="S38" s="4">
        <f>Dane_Dáta!S178</f>
        <v>0</v>
      </c>
      <c r="T38" s="4">
        <f>Dane_Dáta!T178</f>
        <v>0</v>
      </c>
      <c r="U38" s="4">
        <f>Dane_Dáta!U178</f>
        <v>0</v>
      </c>
      <c r="V38" s="4">
        <f>Dane_Dáta!V178</f>
        <v>0</v>
      </c>
      <c r="W38" s="4">
        <f>Dane_Dáta!W178</f>
        <v>0</v>
      </c>
      <c r="X38" s="4">
        <f>Dane_Dáta!X178</f>
        <v>0</v>
      </c>
      <c r="Y38" s="4">
        <f>Dane_Dáta!Y178</f>
        <v>0</v>
      </c>
      <c r="Z38" s="4">
        <f>Dane_Dáta!Z178</f>
        <v>0</v>
      </c>
      <c r="AA38" s="4">
        <f>Dane_Dáta!AA178</f>
        <v>0</v>
      </c>
      <c r="AB38" s="4">
        <f>Dane_Dáta!AB178</f>
        <v>0</v>
      </c>
      <c r="AC38" s="4">
        <f>Dane_Dáta!AC178</f>
        <v>0</v>
      </c>
      <c r="AD38" s="4">
        <f>Dane_Dáta!AD178</f>
        <v>0</v>
      </c>
      <c r="AE38" s="4">
        <f>Dane_Dáta!AE178</f>
        <v>0</v>
      </c>
      <c r="AF38" s="4">
        <f>Dane_Dáta!AF178</f>
        <v>0</v>
      </c>
    </row>
    <row r="39" spans="1:32" ht="30" x14ac:dyDescent="0.25">
      <c r="B39" s="187" t="s">
        <v>77</v>
      </c>
      <c r="C39" s="4">
        <f>Dane_Dáta!C202</f>
        <v>0</v>
      </c>
      <c r="D39" s="4">
        <f>Dane_Dáta!D202</f>
        <v>0</v>
      </c>
      <c r="E39" s="4">
        <f>Dane_Dáta!E202</f>
        <v>0</v>
      </c>
      <c r="F39" s="4">
        <f>Dane_Dáta!F202</f>
        <v>0</v>
      </c>
      <c r="G39" s="4">
        <f>Dane_Dáta!G202</f>
        <v>0</v>
      </c>
      <c r="H39" s="4">
        <f>Dane_Dáta!H202</f>
        <v>0</v>
      </c>
      <c r="I39" s="4">
        <f>Dane_Dáta!I202</f>
        <v>0</v>
      </c>
      <c r="J39" s="4">
        <f>Dane_Dáta!J202</f>
        <v>0</v>
      </c>
      <c r="K39" s="4">
        <f>Dane_Dáta!K202</f>
        <v>0</v>
      </c>
      <c r="L39" s="4">
        <f>Dane_Dáta!L202</f>
        <v>0</v>
      </c>
      <c r="M39" s="4">
        <f>Dane_Dáta!M202</f>
        <v>0</v>
      </c>
      <c r="N39" s="4">
        <f>Dane_Dáta!N202</f>
        <v>0</v>
      </c>
      <c r="O39" s="4">
        <f>Dane_Dáta!O202</f>
        <v>0</v>
      </c>
      <c r="P39" s="4">
        <f>Dane_Dáta!P202</f>
        <v>0</v>
      </c>
      <c r="Q39" s="4">
        <f>Dane_Dáta!Q202</f>
        <v>0</v>
      </c>
      <c r="R39" s="4">
        <f>Dane_Dáta!R202</f>
        <v>0</v>
      </c>
      <c r="S39" s="4">
        <f>Dane_Dáta!S202</f>
        <v>0</v>
      </c>
      <c r="T39" s="4">
        <f>Dane_Dáta!T202</f>
        <v>0</v>
      </c>
      <c r="U39" s="4">
        <f>Dane_Dáta!U202</f>
        <v>0</v>
      </c>
      <c r="V39" s="4">
        <f>Dane_Dáta!V202</f>
        <v>0</v>
      </c>
      <c r="W39" s="4">
        <f>Dane_Dáta!W202</f>
        <v>0</v>
      </c>
      <c r="X39" s="4">
        <f>Dane_Dáta!X202</f>
        <v>0</v>
      </c>
      <c r="Y39" s="4">
        <f>Dane_Dáta!Y202</f>
        <v>0</v>
      </c>
      <c r="Z39" s="4">
        <f>Dane_Dáta!Z202</f>
        <v>0</v>
      </c>
      <c r="AA39" s="4">
        <f>Dane_Dáta!AA202</f>
        <v>0</v>
      </c>
      <c r="AB39" s="4">
        <f>Dane_Dáta!AB202</f>
        <v>0</v>
      </c>
      <c r="AC39" s="4">
        <f>Dane_Dáta!AC202</f>
        <v>0</v>
      </c>
      <c r="AD39" s="4">
        <f>Dane_Dáta!AD202</f>
        <v>0</v>
      </c>
      <c r="AE39" s="4">
        <f>Dane_Dáta!AE202</f>
        <v>0</v>
      </c>
      <c r="AF39" s="4">
        <f>Dane_Dáta!AF202</f>
        <v>0</v>
      </c>
    </row>
    <row r="40" spans="1:32" ht="45" x14ac:dyDescent="0.25">
      <c r="B40" s="188" t="s">
        <v>236</v>
      </c>
      <c r="C40" s="4">
        <f>Dane_Dáta!C199+Dane_Dáta!C200</f>
        <v>0</v>
      </c>
      <c r="D40" s="4">
        <f>Dane_Dáta!D199+Dane_Dáta!D200</f>
        <v>0</v>
      </c>
      <c r="E40" s="4">
        <f>Dane_Dáta!E199+Dane_Dáta!E200</f>
        <v>0</v>
      </c>
      <c r="F40" s="4">
        <f>Dane_Dáta!F199+Dane_Dáta!F200</f>
        <v>0</v>
      </c>
      <c r="G40" s="4">
        <f>Dane_Dáta!G199+Dane_Dáta!G200</f>
        <v>0</v>
      </c>
      <c r="H40" s="4">
        <f>Dane_Dáta!H199+Dane_Dáta!H200</f>
        <v>0</v>
      </c>
      <c r="I40" s="4">
        <f>Dane_Dáta!I199+Dane_Dáta!I200</f>
        <v>0</v>
      </c>
      <c r="J40" s="4">
        <f>Dane_Dáta!J199+Dane_Dáta!J200</f>
        <v>0</v>
      </c>
      <c r="K40" s="4">
        <f>Dane_Dáta!K199+Dane_Dáta!K200</f>
        <v>0</v>
      </c>
      <c r="L40" s="4">
        <f>Dane_Dáta!L199+Dane_Dáta!L200</f>
        <v>0</v>
      </c>
      <c r="M40" s="4">
        <f>Dane_Dáta!M199+Dane_Dáta!M200</f>
        <v>0</v>
      </c>
      <c r="N40" s="4">
        <f>Dane_Dáta!N199+Dane_Dáta!N200</f>
        <v>0</v>
      </c>
      <c r="O40" s="4">
        <f>Dane_Dáta!O199+Dane_Dáta!O200</f>
        <v>0</v>
      </c>
      <c r="P40" s="4">
        <f>Dane_Dáta!P199+Dane_Dáta!P200</f>
        <v>0</v>
      </c>
      <c r="Q40" s="4">
        <f>Dane_Dáta!Q199+Dane_Dáta!Q200</f>
        <v>0</v>
      </c>
      <c r="R40" s="4">
        <f>Dane_Dáta!R199+Dane_Dáta!R200</f>
        <v>0</v>
      </c>
      <c r="S40" s="4">
        <f>Dane_Dáta!S199+Dane_Dáta!S200</f>
        <v>0</v>
      </c>
      <c r="T40" s="4">
        <f>Dane_Dáta!T199+Dane_Dáta!T200</f>
        <v>0</v>
      </c>
      <c r="U40" s="4">
        <f>Dane_Dáta!U199+Dane_Dáta!U200</f>
        <v>0</v>
      </c>
      <c r="V40" s="4">
        <f>Dane_Dáta!V199+Dane_Dáta!V200</f>
        <v>0</v>
      </c>
      <c r="W40" s="4">
        <f>Dane_Dáta!W199+Dane_Dáta!W200</f>
        <v>0</v>
      </c>
      <c r="X40" s="4">
        <f>Dane_Dáta!X199+Dane_Dáta!X200</f>
        <v>0</v>
      </c>
      <c r="Y40" s="4">
        <f>Dane_Dáta!Y199+Dane_Dáta!Y200</f>
        <v>0</v>
      </c>
      <c r="Z40" s="4">
        <f>Dane_Dáta!Z199+Dane_Dáta!Z200</f>
        <v>0</v>
      </c>
      <c r="AA40" s="4">
        <f>Dane_Dáta!AA199+Dane_Dáta!AA200</f>
        <v>0</v>
      </c>
      <c r="AB40" s="4">
        <f>Dane_Dáta!AB199+Dane_Dáta!AB200</f>
        <v>0</v>
      </c>
      <c r="AC40" s="4">
        <f>Dane_Dáta!AC199+Dane_Dáta!AC200</f>
        <v>0</v>
      </c>
      <c r="AD40" s="4">
        <f>Dane_Dáta!AD199+Dane_Dáta!AD200</f>
        <v>0</v>
      </c>
      <c r="AE40" s="4">
        <f>Dane_Dáta!AE199+Dane_Dáta!AE200</f>
        <v>0</v>
      </c>
      <c r="AF40" s="4">
        <f>Dane_Dáta!AF199+Dane_Dáta!AF200</f>
        <v>0</v>
      </c>
    </row>
    <row r="41" spans="1:32" ht="30" x14ac:dyDescent="0.25">
      <c r="B41" s="187" t="s">
        <v>69</v>
      </c>
      <c r="C41" s="4">
        <f t="shared" ref="C41:AF41" si="4">IF(C35&gt;0,C36+C37-C38+C39-C40,0)</f>
        <v>0</v>
      </c>
      <c r="D41" s="4">
        <f t="shared" si="4"/>
        <v>0</v>
      </c>
      <c r="E41" s="4">
        <f t="shared" si="4"/>
        <v>0</v>
      </c>
      <c r="F41" s="4">
        <f t="shared" si="4"/>
        <v>0</v>
      </c>
      <c r="G41" s="4">
        <f t="shared" si="4"/>
        <v>0</v>
      </c>
      <c r="H41" s="4">
        <f t="shared" si="4"/>
        <v>0</v>
      </c>
      <c r="I41" s="4">
        <f t="shared" si="4"/>
        <v>0</v>
      </c>
      <c r="J41" s="4">
        <f t="shared" si="4"/>
        <v>0</v>
      </c>
      <c r="K41" s="4">
        <f t="shared" si="4"/>
        <v>0</v>
      </c>
      <c r="L41" s="4">
        <f t="shared" si="4"/>
        <v>0</v>
      </c>
      <c r="M41" s="4">
        <f t="shared" si="4"/>
        <v>0</v>
      </c>
      <c r="N41" s="4">
        <f t="shared" si="4"/>
        <v>0</v>
      </c>
      <c r="O41" s="4">
        <f t="shared" si="4"/>
        <v>0</v>
      </c>
      <c r="P41" s="4">
        <f t="shared" si="4"/>
        <v>0</v>
      </c>
      <c r="Q41" s="4">
        <f t="shared" si="4"/>
        <v>0</v>
      </c>
      <c r="R41" s="4">
        <f t="shared" si="4"/>
        <v>0</v>
      </c>
      <c r="S41" s="4">
        <f t="shared" si="4"/>
        <v>0</v>
      </c>
      <c r="T41" s="4">
        <f t="shared" si="4"/>
        <v>0</v>
      </c>
      <c r="U41" s="4">
        <f t="shared" si="4"/>
        <v>0</v>
      </c>
      <c r="V41" s="4">
        <f t="shared" si="4"/>
        <v>0</v>
      </c>
      <c r="W41" s="4">
        <f t="shared" si="4"/>
        <v>0</v>
      </c>
      <c r="X41" s="4">
        <f t="shared" si="4"/>
        <v>0</v>
      </c>
      <c r="Y41" s="4">
        <f t="shared" si="4"/>
        <v>0</v>
      </c>
      <c r="Z41" s="4">
        <f t="shared" si="4"/>
        <v>0</v>
      </c>
      <c r="AA41" s="4">
        <f t="shared" si="4"/>
        <v>0</v>
      </c>
      <c r="AB41" s="4">
        <f t="shared" si="4"/>
        <v>0</v>
      </c>
      <c r="AC41" s="4">
        <f t="shared" si="4"/>
        <v>0</v>
      </c>
      <c r="AD41" s="4">
        <f t="shared" si="4"/>
        <v>0</v>
      </c>
      <c r="AE41" s="4">
        <f t="shared" si="4"/>
        <v>0</v>
      </c>
      <c r="AF41" s="4">
        <f t="shared" si="4"/>
        <v>0</v>
      </c>
    </row>
    <row r="42" spans="1:32" ht="30" x14ac:dyDescent="0.25">
      <c r="B42" s="174" t="s">
        <v>70</v>
      </c>
      <c r="C42" s="34">
        <f>Założenia_Predpoklady!$C$7</f>
        <v>0.04</v>
      </c>
    </row>
    <row r="43" spans="1:32" ht="30" x14ac:dyDescent="0.25">
      <c r="B43" s="19" t="s">
        <v>202</v>
      </c>
      <c r="C43" s="28">
        <f>ROUND((NPV($C$42,D41:AE41)+C41),2)</f>
        <v>0</v>
      </c>
    </row>
    <row r="44" spans="1:32" x14ac:dyDescent="0.25">
      <c r="B44" s="26"/>
    </row>
    <row r="45" spans="1:32" ht="30" customHeight="1" x14ac:dyDescent="0.25">
      <c r="A45" s="423" t="s">
        <v>240</v>
      </c>
      <c r="B45" s="423"/>
      <c r="C45" s="423"/>
      <c r="D45" s="32"/>
      <c r="E45" s="32"/>
      <c r="F45" s="1"/>
    </row>
    <row r="46" spans="1:32" x14ac:dyDescent="0.25">
      <c r="B46" s="27" t="s">
        <v>241</v>
      </c>
      <c r="C46" s="59" t="str">
        <f>IFERROR(IRR(C41:AE41,-0.5),"Brak możliwości obliczenia (wartość ujemna). 
Výpočet nemožný (záporné hodnoty).")</f>
        <v>Brak możliwości obliczenia (wartość ujemna). 
Výpočet nemožný (záporné hodnoty).</v>
      </c>
      <c r="D46" s="60"/>
      <c r="E46" s="60"/>
      <c r="F46" s="60"/>
      <c r="G46" s="61"/>
    </row>
    <row r="47" spans="1:32" x14ac:dyDescent="0.25">
      <c r="B47" s="26"/>
    </row>
    <row r="48" spans="1:32" ht="30" customHeight="1" x14ac:dyDescent="0.25">
      <c r="A48" s="424" t="s">
        <v>153</v>
      </c>
      <c r="B48" s="424"/>
      <c r="C48" s="424"/>
    </row>
    <row r="49" spans="1:33" ht="3" customHeight="1" x14ac:dyDescent="0.25">
      <c r="A49" s="332"/>
      <c r="B49" s="84"/>
      <c r="C49" s="20">
        <f>Założenia_Predpoklady!C9</f>
        <v>2016</v>
      </c>
      <c r="D49" s="20">
        <f>Założenia_Predpoklady!D9</f>
        <v>2017</v>
      </c>
      <c r="E49" s="20">
        <f>Założenia_Predpoklady!E9</f>
        <v>2018</v>
      </c>
      <c r="F49" s="20">
        <f>Założenia_Predpoklady!F9</f>
        <v>2019</v>
      </c>
      <c r="G49" s="20">
        <f>Założenia_Predpoklady!G9</f>
        <v>2020</v>
      </c>
      <c r="H49" s="20">
        <f>Założenia_Predpoklady!H9</f>
        <v>2021</v>
      </c>
      <c r="I49" s="20">
        <f>Założenia_Predpoklady!I9</f>
        <v>2022</v>
      </c>
      <c r="J49" s="20">
        <f>Założenia_Predpoklady!J9</f>
        <v>2023</v>
      </c>
      <c r="K49" s="20">
        <f>Założenia_Predpoklady!K9</f>
        <v>2024</v>
      </c>
      <c r="L49" s="20">
        <f>Założenia_Predpoklady!L9</f>
        <v>2025</v>
      </c>
      <c r="M49" s="20">
        <f>Założenia_Predpoklady!M9</f>
        <v>2026</v>
      </c>
      <c r="N49" s="20">
        <f>Założenia_Predpoklady!N9</f>
        <v>2027</v>
      </c>
      <c r="O49" s="20">
        <f>Założenia_Predpoklady!O9</f>
        <v>2028</v>
      </c>
      <c r="P49" s="20">
        <f>Założenia_Predpoklady!P9</f>
        <v>2029</v>
      </c>
      <c r="Q49" s="20">
        <f>Założenia_Predpoklady!Q9</f>
        <v>2030</v>
      </c>
      <c r="R49" s="20">
        <f>Założenia_Predpoklady!R9</f>
        <v>2031</v>
      </c>
      <c r="S49" s="20">
        <f>Założenia_Predpoklady!S9</f>
        <v>2032</v>
      </c>
      <c r="T49" s="20">
        <f>Założenia_Predpoklady!T9</f>
        <v>2033</v>
      </c>
      <c r="U49" s="20">
        <f>Założenia_Predpoklady!U9</f>
        <v>2034</v>
      </c>
      <c r="V49" s="20">
        <f>Założenia_Predpoklady!V9</f>
        <v>2035</v>
      </c>
      <c r="W49" s="20">
        <f>Założenia_Predpoklady!W9</f>
        <v>2036</v>
      </c>
      <c r="X49" s="20">
        <f>Założenia_Predpoklady!X9</f>
        <v>2037</v>
      </c>
      <c r="Y49" s="20">
        <f>Założenia_Predpoklady!Y9</f>
        <v>2038</v>
      </c>
      <c r="Z49" s="20">
        <f>Założenia_Predpoklady!Z9</f>
        <v>2039</v>
      </c>
      <c r="AA49" s="20">
        <f>Założenia_Predpoklady!AA9</f>
        <v>2040</v>
      </c>
      <c r="AB49" s="20">
        <f>Założenia_Predpoklady!AB9</f>
        <v>2041</v>
      </c>
      <c r="AC49" s="20">
        <f>Założenia_Predpoklady!AC9</f>
        <v>2042</v>
      </c>
      <c r="AD49" s="20">
        <f>Założenia_Predpoklady!AD9</f>
        <v>2043</v>
      </c>
      <c r="AE49" s="20">
        <f>Założenia_Predpoklady!AE9</f>
        <v>2044</v>
      </c>
      <c r="AF49" s="20">
        <f>Założenia_Predpoklady!AF9</f>
        <v>2045</v>
      </c>
      <c r="AG49" s="84"/>
    </row>
    <row r="50" spans="1:33" ht="3" customHeight="1" x14ac:dyDescent="0.25">
      <c r="A50" s="84"/>
      <c r="B50" s="333" t="s">
        <v>288</v>
      </c>
      <c r="C50" s="334">
        <f>C23</f>
        <v>0</v>
      </c>
      <c r="D50" s="334">
        <f t="shared" ref="D50:K50" si="5">D23</f>
        <v>0</v>
      </c>
      <c r="E50" s="334">
        <f t="shared" si="5"/>
        <v>0</v>
      </c>
      <c r="F50" s="334">
        <f t="shared" si="5"/>
        <v>0</v>
      </c>
      <c r="G50" s="334">
        <f t="shared" si="5"/>
        <v>0</v>
      </c>
      <c r="H50" s="334">
        <f t="shared" si="5"/>
        <v>0</v>
      </c>
      <c r="I50" s="334">
        <f t="shared" si="5"/>
        <v>0</v>
      </c>
      <c r="J50" s="334">
        <f t="shared" si="5"/>
        <v>0</v>
      </c>
      <c r="K50" s="334">
        <f t="shared" si="5"/>
        <v>0</v>
      </c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</row>
    <row r="51" spans="1:33" ht="3" customHeight="1" x14ac:dyDescent="0.25">
      <c r="A51" s="84"/>
      <c r="B51" s="335" t="s">
        <v>289</v>
      </c>
      <c r="C51" s="334">
        <f>C24+C25</f>
        <v>0</v>
      </c>
      <c r="D51" s="334">
        <f t="shared" ref="D51:AE51" si="6">D24+D25</f>
        <v>0</v>
      </c>
      <c r="E51" s="334">
        <f t="shared" si="6"/>
        <v>0</v>
      </c>
      <c r="F51" s="334">
        <f t="shared" si="6"/>
        <v>0</v>
      </c>
      <c r="G51" s="334">
        <f t="shared" si="6"/>
        <v>0</v>
      </c>
      <c r="H51" s="334">
        <f t="shared" si="6"/>
        <v>0</v>
      </c>
      <c r="I51" s="334">
        <f t="shared" si="6"/>
        <v>0</v>
      </c>
      <c r="J51" s="334">
        <f t="shared" si="6"/>
        <v>0</v>
      </c>
      <c r="K51" s="334">
        <f t="shared" si="6"/>
        <v>0</v>
      </c>
      <c r="L51" s="334">
        <f t="shared" si="6"/>
        <v>0</v>
      </c>
      <c r="M51" s="334">
        <f t="shared" si="6"/>
        <v>0</v>
      </c>
      <c r="N51" s="334">
        <f t="shared" si="6"/>
        <v>0</v>
      </c>
      <c r="O51" s="334">
        <f t="shared" si="6"/>
        <v>0</v>
      </c>
      <c r="P51" s="334">
        <f t="shared" si="6"/>
        <v>0</v>
      </c>
      <c r="Q51" s="334">
        <f t="shared" si="6"/>
        <v>0</v>
      </c>
      <c r="R51" s="334">
        <f t="shared" si="6"/>
        <v>0</v>
      </c>
      <c r="S51" s="334">
        <f t="shared" si="6"/>
        <v>0</v>
      </c>
      <c r="T51" s="334">
        <f t="shared" si="6"/>
        <v>0</v>
      </c>
      <c r="U51" s="334">
        <f t="shared" si="6"/>
        <v>0</v>
      </c>
      <c r="V51" s="334">
        <f t="shared" si="6"/>
        <v>0</v>
      </c>
      <c r="W51" s="334">
        <f t="shared" si="6"/>
        <v>0</v>
      </c>
      <c r="X51" s="334">
        <f t="shared" si="6"/>
        <v>0</v>
      </c>
      <c r="Y51" s="334">
        <f t="shared" si="6"/>
        <v>0</v>
      </c>
      <c r="Z51" s="334">
        <f t="shared" si="6"/>
        <v>0</v>
      </c>
      <c r="AA51" s="334">
        <f t="shared" si="6"/>
        <v>0</v>
      </c>
      <c r="AB51" s="334">
        <f t="shared" si="6"/>
        <v>0</v>
      </c>
      <c r="AC51" s="334">
        <f t="shared" si="6"/>
        <v>0</v>
      </c>
      <c r="AD51" s="334">
        <f t="shared" si="6"/>
        <v>0</v>
      </c>
      <c r="AE51" s="334">
        <f t="shared" si="6"/>
        <v>0</v>
      </c>
      <c r="AF51" s="334">
        <f t="shared" ref="AF51" si="7">AF24+AF25</f>
        <v>0</v>
      </c>
      <c r="AG51" s="84"/>
    </row>
    <row r="52" spans="1:33" ht="3" customHeight="1" x14ac:dyDescent="0.25">
      <c r="A52" s="84"/>
      <c r="B52" s="333" t="s">
        <v>290</v>
      </c>
      <c r="C52" s="334">
        <f>C26</f>
        <v>0</v>
      </c>
      <c r="D52" s="334">
        <f t="shared" ref="D52:AE52" si="8">D26</f>
        <v>0</v>
      </c>
      <c r="E52" s="334">
        <f t="shared" si="8"/>
        <v>0</v>
      </c>
      <c r="F52" s="334">
        <f t="shared" si="8"/>
        <v>0</v>
      </c>
      <c r="G52" s="334">
        <f t="shared" si="8"/>
        <v>0</v>
      </c>
      <c r="H52" s="334">
        <f t="shared" si="8"/>
        <v>0</v>
      </c>
      <c r="I52" s="334">
        <f t="shared" si="8"/>
        <v>0</v>
      </c>
      <c r="J52" s="334">
        <f t="shared" si="8"/>
        <v>0</v>
      </c>
      <c r="K52" s="334">
        <f t="shared" si="8"/>
        <v>0</v>
      </c>
      <c r="L52" s="334">
        <f t="shared" si="8"/>
        <v>0</v>
      </c>
      <c r="M52" s="334">
        <f t="shared" si="8"/>
        <v>0</v>
      </c>
      <c r="N52" s="334">
        <f t="shared" si="8"/>
        <v>0</v>
      </c>
      <c r="O52" s="334">
        <f t="shared" si="8"/>
        <v>0</v>
      </c>
      <c r="P52" s="334">
        <f t="shared" si="8"/>
        <v>0</v>
      </c>
      <c r="Q52" s="334">
        <f t="shared" si="8"/>
        <v>0</v>
      </c>
      <c r="R52" s="334">
        <f t="shared" si="8"/>
        <v>0</v>
      </c>
      <c r="S52" s="334">
        <f t="shared" si="8"/>
        <v>0</v>
      </c>
      <c r="T52" s="334">
        <f t="shared" si="8"/>
        <v>0</v>
      </c>
      <c r="U52" s="334">
        <f t="shared" si="8"/>
        <v>0</v>
      </c>
      <c r="V52" s="334">
        <f t="shared" si="8"/>
        <v>0</v>
      </c>
      <c r="W52" s="334">
        <f t="shared" si="8"/>
        <v>0</v>
      </c>
      <c r="X52" s="334">
        <f t="shared" si="8"/>
        <v>0</v>
      </c>
      <c r="Y52" s="334">
        <f t="shared" si="8"/>
        <v>0</v>
      </c>
      <c r="Z52" s="334">
        <f t="shared" si="8"/>
        <v>0</v>
      </c>
      <c r="AA52" s="334">
        <f t="shared" si="8"/>
        <v>0</v>
      </c>
      <c r="AB52" s="334">
        <f t="shared" si="8"/>
        <v>0</v>
      </c>
      <c r="AC52" s="334">
        <f t="shared" si="8"/>
        <v>0</v>
      </c>
      <c r="AD52" s="334">
        <f t="shared" si="8"/>
        <v>0</v>
      </c>
      <c r="AE52" s="334">
        <f t="shared" si="8"/>
        <v>0</v>
      </c>
      <c r="AF52" s="334">
        <f t="shared" ref="AF52" si="9">AF26</f>
        <v>0</v>
      </c>
      <c r="AG52" s="84"/>
    </row>
    <row r="53" spans="1:33" ht="3" customHeight="1" x14ac:dyDescent="0.25">
      <c r="A53" s="84"/>
      <c r="B53" s="335" t="s">
        <v>291</v>
      </c>
      <c r="C53" s="334">
        <f>C51-C50-C52</f>
        <v>0</v>
      </c>
      <c r="D53" s="334">
        <f t="shared" ref="D53:AE53" si="10">D51-D50-D52</f>
        <v>0</v>
      </c>
      <c r="E53" s="334">
        <f t="shared" si="10"/>
        <v>0</v>
      </c>
      <c r="F53" s="334">
        <f t="shared" si="10"/>
        <v>0</v>
      </c>
      <c r="G53" s="334">
        <f t="shared" si="10"/>
        <v>0</v>
      </c>
      <c r="H53" s="334">
        <f t="shared" si="10"/>
        <v>0</v>
      </c>
      <c r="I53" s="334">
        <f t="shared" si="10"/>
        <v>0</v>
      </c>
      <c r="J53" s="334">
        <f t="shared" si="10"/>
        <v>0</v>
      </c>
      <c r="K53" s="334">
        <f t="shared" si="10"/>
        <v>0</v>
      </c>
      <c r="L53" s="334">
        <f t="shared" si="10"/>
        <v>0</v>
      </c>
      <c r="M53" s="334">
        <f t="shared" si="10"/>
        <v>0</v>
      </c>
      <c r="N53" s="334">
        <f t="shared" si="10"/>
        <v>0</v>
      </c>
      <c r="O53" s="334">
        <f t="shared" si="10"/>
        <v>0</v>
      </c>
      <c r="P53" s="334">
        <f t="shared" si="10"/>
        <v>0</v>
      </c>
      <c r="Q53" s="334">
        <f t="shared" si="10"/>
        <v>0</v>
      </c>
      <c r="R53" s="334">
        <f t="shared" si="10"/>
        <v>0</v>
      </c>
      <c r="S53" s="334">
        <f t="shared" si="10"/>
        <v>0</v>
      </c>
      <c r="T53" s="334">
        <f t="shared" si="10"/>
        <v>0</v>
      </c>
      <c r="U53" s="334">
        <f t="shared" si="10"/>
        <v>0</v>
      </c>
      <c r="V53" s="334">
        <f t="shared" si="10"/>
        <v>0</v>
      </c>
      <c r="W53" s="334">
        <f t="shared" si="10"/>
        <v>0</v>
      </c>
      <c r="X53" s="334">
        <f t="shared" si="10"/>
        <v>0</v>
      </c>
      <c r="Y53" s="334">
        <f t="shared" si="10"/>
        <v>0</v>
      </c>
      <c r="Z53" s="334">
        <f t="shared" si="10"/>
        <v>0</v>
      </c>
      <c r="AA53" s="334">
        <f t="shared" si="10"/>
        <v>0</v>
      </c>
      <c r="AB53" s="334">
        <f t="shared" si="10"/>
        <v>0</v>
      </c>
      <c r="AC53" s="334">
        <f t="shared" si="10"/>
        <v>0</v>
      </c>
      <c r="AD53" s="334">
        <f t="shared" si="10"/>
        <v>0</v>
      </c>
      <c r="AE53" s="334">
        <f t="shared" si="10"/>
        <v>0</v>
      </c>
      <c r="AF53" s="334">
        <f t="shared" ref="AF53" si="11">AF51-AF50-AF52</f>
        <v>0</v>
      </c>
      <c r="AG53" s="84"/>
    </row>
    <row r="54" spans="1:33" ht="3" customHeight="1" x14ac:dyDescent="0.25">
      <c r="A54" s="84"/>
      <c r="B54" s="323" t="s">
        <v>10</v>
      </c>
      <c r="C54" s="334">
        <f>NPV(Założenia_Predpoklady!$C$7,D53:AE53)+C53</f>
        <v>0</v>
      </c>
      <c r="D54" s="33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  <c r="T54" s="33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</row>
    <row r="55" spans="1:33" ht="3" customHeight="1" x14ac:dyDescent="0.25">
      <c r="A55" s="84"/>
      <c r="B55" s="335" t="s">
        <v>292</v>
      </c>
      <c r="C55" s="336" t="e">
        <f>IRR(C53:AF53,-0.5)</f>
        <v>#NUM!</v>
      </c>
      <c r="D55" s="33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34"/>
      <c r="T55" s="33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</row>
    <row r="56" spans="1:33" ht="3" customHeight="1" x14ac:dyDescent="0.2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</row>
    <row r="57" spans="1:33" ht="75" customHeight="1" x14ac:dyDescent="0.25">
      <c r="A57" s="82"/>
      <c r="B57" s="192" t="s">
        <v>100</v>
      </c>
      <c r="C57" s="110" t="s">
        <v>96</v>
      </c>
      <c r="D57" s="84"/>
      <c r="E57" s="337" t="s">
        <v>278</v>
      </c>
      <c r="F57" s="338">
        <v>0.1</v>
      </c>
      <c r="G57" s="338">
        <v>0.2</v>
      </c>
      <c r="H57" s="338">
        <v>0.3</v>
      </c>
      <c r="I57" s="338">
        <v>0.5</v>
      </c>
      <c r="J57" s="3"/>
      <c r="K57" s="3"/>
      <c r="L57" s="3"/>
      <c r="M57" s="3"/>
      <c r="N57" s="3"/>
      <c r="O57" s="82"/>
      <c r="P57" s="82"/>
      <c r="Q57" s="82"/>
      <c r="R57" s="82"/>
      <c r="S57" s="82"/>
      <c r="T57" s="82"/>
    </row>
    <row r="58" spans="1:33" ht="30" x14ac:dyDescent="0.25">
      <c r="A58" s="82"/>
      <c r="B58" s="192" t="s">
        <v>259</v>
      </c>
      <c r="C58" s="331"/>
      <c r="D58" s="337" t="s">
        <v>278</v>
      </c>
      <c r="E58" s="338">
        <f>1+C58</f>
        <v>1</v>
      </c>
      <c r="F58" s="338">
        <f>1+(C58/2)</f>
        <v>1</v>
      </c>
      <c r="G58" s="338">
        <f>1</f>
        <v>1</v>
      </c>
      <c r="H58" s="338">
        <f>1-(C58/2)</f>
        <v>1</v>
      </c>
      <c r="I58" s="338">
        <f>1-C58</f>
        <v>1</v>
      </c>
      <c r="J58" s="3"/>
      <c r="K58" s="3"/>
      <c r="L58" s="3"/>
      <c r="M58" s="3"/>
      <c r="N58" s="3"/>
      <c r="O58" s="3"/>
      <c r="P58" s="3"/>
      <c r="Q58" s="3"/>
      <c r="R58" s="82"/>
      <c r="S58" s="82"/>
      <c r="T58" s="82"/>
    </row>
    <row r="59" spans="1:33" ht="30" x14ac:dyDescent="0.25">
      <c r="A59" s="82"/>
      <c r="B59" s="192" t="s">
        <v>159</v>
      </c>
      <c r="C59" s="331"/>
      <c r="D59" s="337" t="s">
        <v>278</v>
      </c>
      <c r="E59" s="338">
        <f t="shared" ref="E59:E60" si="12">1+C59</f>
        <v>1</v>
      </c>
      <c r="F59" s="338">
        <f t="shared" ref="F59:F60" si="13">1+(C59/2)</f>
        <v>1</v>
      </c>
      <c r="G59" s="338">
        <f>1</f>
        <v>1</v>
      </c>
      <c r="H59" s="338">
        <f t="shared" ref="H59:H60" si="14">1-(C59/2)</f>
        <v>1</v>
      </c>
      <c r="I59" s="338">
        <f t="shared" ref="I59:I60" si="15">1-C59</f>
        <v>1</v>
      </c>
      <c r="J59" s="3"/>
      <c r="K59" s="3"/>
      <c r="L59" s="3"/>
      <c r="M59" s="3"/>
      <c r="N59" s="3"/>
      <c r="O59" s="3"/>
      <c r="P59" s="3"/>
      <c r="Q59" s="3"/>
      <c r="R59" s="82"/>
      <c r="S59" s="82"/>
      <c r="T59" s="82"/>
    </row>
    <row r="60" spans="1:33" ht="30" x14ac:dyDescent="0.25">
      <c r="A60" s="82"/>
      <c r="B60" s="192" t="s">
        <v>95</v>
      </c>
      <c r="C60" s="331"/>
      <c r="D60" s="337" t="s">
        <v>278</v>
      </c>
      <c r="E60" s="338">
        <f t="shared" si="12"/>
        <v>1</v>
      </c>
      <c r="F60" s="338">
        <f t="shared" si="13"/>
        <v>1</v>
      </c>
      <c r="G60" s="338">
        <f>1</f>
        <v>1</v>
      </c>
      <c r="H60" s="338">
        <f t="shared" si="14"/>
        <v>1</v>
      </c>
      <c r="I60" s="338">
        <f t="shared" si="15"/>
        <v>1</v>
      </c>
      <c r="J60" s="3"/>
      <c r="K60" s="3"/>
      <c r="L60" s="3"/>
      <c r="M60" s="3"/>
      <c r="N60" s="3"/>
      <c r="O60" s="3"/>
      <c r="P60" s="3"/>
      <c r="Q60" s="3"/>
      <c r="R60" s="82"/>
      <c r="S60" s="82"/>
      <c r="T60" s="82"/>
    </row>
    <row r="61" spans="1:33" x14ac:dyDescent="0.25">
      <c r="A61" s="82"/>
      <c r="B61" s="82"/>
      <c r="C61" s="82"/>
      <c r="D61" s="3"/>
      <c r="J61" s="3"/>
      <c r="K61" s="3"/>
      <c r="L61" s="3"/>
      <c r="M61" s="3"/>
      <c r="N61" s="3"/>
      <c r="O61" s="82"/>
      <c r="P61" s="82"/>
      <c r="Q61" s="82"/>
      <c r="R61" s="82"/>
      <c r="S61" s="82"/>
      <c r="T61" s="82"/>
    </row>
    <row r="62" spans="1:33" ht="30" customHeight="1" x14ac:dyDescent="0.25">
      <c r="A62" s="425" t="s">
        <v>262</v>
      </c>
      <c r="B62" s="425"/>
      <c r="C62" s="425"/>
      <c r="D62" s="3"/>
      <c r="E62" s="3"/>
      <c r="F62" s="112"/>
      <c r="G62" s="112"/>
      <c r="H62" s="112"/>
      <c r="I62" s="112"/>
      <c r="J62" s="112"/>
      <c r="K62" s="3"/>
      <c r="L62" s="112"/>
      <c r="M62" s="112"/>
      <c r="N62" s="112"/>
      <c r="O62" s="105"/>
      <c r="P62" s="105"/>
      <c r="Q62" s="82"/>
      <c r="R62" s="82"/>
      <c r="S62" s="82"/>
      <c r="T62" s="82"/>
    </row>
    <row r="63" spans="1:33" ht="30" hidden="1" x14ac:dyDescent="0.25">
      <c r="A63" s="196">
        <f>E58</f>
        <v>1</v>
      </c>
      <c r="B63" s="195" t="s">
        <v>101</v>
      </c>
      <c r="C63" s="170">
        <f>-$A63*C$50+C$51-C$52</f>
        <v>0</v>
      </c>
      <c r="D63" s="170">
        <f t="shared" ref="D63:AF67" si="16">-$A63*D$50+D$51-D$52</f>
        <v>0</v>
      </c>
      <c r="E63" s="170">
        <f t="shared" si="16"/>
        <v>0</v>
      </c>
      <c r="F63" s="170">
        <f t="shared" si="16"/>
        <v>0</v>
      </c>
      <c r="G63" s="170">
        <f t="shared" si="16"/>
        <v>0</v>
      </c>
      <c r="H63" s="170">
        <f t="shared" si="16"/>
        <v>0</v>
      </c>
      <c r="I63" s="170">
        <f t="shared" si="16"/>
        <v>0</v>
      </c>
      <c r="J63" s="170">
        <f t="shared" si="16"/>
        <v>0</v>
      </c>
      <c r="K63" s="170">
        <f t="shared" si="16"/>
        <v>0</v>
      </c>
      <c r="L63" s="170">
        <f t="shared" si="16"/>
        <v>0</v>
      </c>
      <c r="M63" s="170">
        <f t="shared" si="16"/>
        <v>0</v>
      </c>
      <c r="N63" s="170">
        <f t="shared" si="16"/>
        <v>0</v>
      </c>
      <c r="O63" s="170">
        <f t="shared" si="16"/>
        <v>0</v>
      </c>
      <c r="P63" s="170">
        <f t="shared" si="16"/>
        <v>0</v>
      </c>
      <c r="Q63" s="170">
        <f t="shared" si="16"/>
        <v>0</v>
      </c>
      <c r="R63" s="170">
        <f t="shared" si="16"/>
        <v>0</v>
      </c>
      <c r="S63" s="170">
        <f t="shared" si="16"/>
        <v>0</v>
      </c>
      <c r="T63" s="170">
        <f t="shared" si="16"/>
        <v>0</v>
      </c>
      <c r="U63" s="170">
        <f t="shared" si="16"/>
        <v>0</v>
      </c>
      <c r="V63" s="170">
        <f t="shared" si="16"/>
        <v>0</v>
      </c>
      <c r="W63" s="170">
        <f t="shared" si="16"/>
        <v>0</v>
      </c>
      <c r="X63" s="170">
        <f t="shared" si="16"/>
        <v>0</v>
      </c>
      <c r="Y63" s="170">
        <f t="shared" si="16"/>
        <v>0</v>
      </c>
      <c r="Z63" s="170">
        <f t="shared" si="16"/>
        <v>0</v>
      </c>
      <c r="AA63" s="170">
        <f t="shared" si="16"/>
        <v>0</v>
      </c>
      <c r="AB63" s="170">
        <f t="shared" si="16"/>
        <v>0</v>
      </c>
      <c r="AC63" s="170">
        <f t="shared" si="16"/>
        <v>0</v>
      </c>
      <c r="AD63" s="170">
        <f t="shared" si="16"/>
        <v>0</v>
      </c>
      <c r="AE63" s="170">
        <f t="shared" si="16"/>
        <v>0</v>
      </c>
      <c r="AF63" s="170">
        <f t="shared" si="16"/>
        <v>0</v>
      </c>
    </row>
    <row r="64" spans="1:33" ht="30" hidden="1" x14ac:dyDescent="0.25">
      <c r="A64" s="196">
        <f>F58</f>
        <v>1</v>
      </c>
      <c r="B64" s="195" t="s">
        <v>101</v>
      </c>
      <c r="C64" s="170">
        <f t="shared" ref="C64:C67" si="17">-$A64*C$50+C$51-C$52</f>
        <v>0</v>
      </c>
      <c r="D64" s="170">
        <f t="shared" si="16"/>
        <v>0</v>
      </c>
      <c r="E64" s="170">
        <f t="shared" si="16"/>
        <v>0</v>
      </c>
      <c r="F64" s="170">
        <f t="shared" si="16"/>
        <v>0</v>
      </c>
      <c r="G64" s="170">
        <f t="shared" si="16"/>
        <v>0</v>
      </c>
      <c r="H64" s="170">
        <f t="shared" si="16"/>
        <v>0</v>
      </c>
      <c r="I64" s="170">
        <f t="shared" si="16"/>
        <v>0</v>
      </c>
      <c r="J64" s="170">
        <f t="shared" si="16"/>
        <v>0</v>
      </c>
      <c r="K64" s="170">
        <f t="shared" si="16"/>
        <v>0</v>
      </c>
      <c r="L64" s="170">
        <f t="shared" si="16"/>
        <v>0</v>
      </c>
      <c r="M64" s="170">
        <f t="shared" si="16"/>
        <v>0</v>
      </c>
      <c r="N64" s="170">
        <f t="shared" si="16"/>
        <v>0</v>
      </c>
      <c r="O64" s="170">
        <f t="shared" si="16"/>
        <v>0</v>
      </c>
      <c r="P64" s="170">
        <f t="shared" si="16"/>
        <v>0</v>
      </c>
      <c r="Q64" s="170">
        <f t="shared" si="16"/>
        <v>0</v>
      </c>
      <c r="R64" s="170">
        <f t="shared" si="16"/>
        <v>0</v>
      </c>
      <c r="S64" s="170">
        <f t="shared" si="16"/>
        <v>0</v>
      </c>
      <c r="T64" s="170">
        <f t="shared" si="16"/>
        <v>0</v>
      </c>
      <c r="U64" s="170">
        <f t="shared" si="16"/>
        <v>0</v>
      </c>
      <c r="V64" s="170">
        <f t="shared" si="16"/>
        <v>0</v>
      </c>
      <c r="W64" s="170">
        <f t="shared" si="16"/>
        <v>0</v>
      </c>
      <c r="X64" s="170">
        <f t="shared" si="16"/>
        <v>0</v>
      </c>
      <c r="Y64" s="170">
        <f t="shared" si="16"/>
        <v>0</v>
      </c>
      <c r="Z64" s="170">
        <f t="shared" si="16"/>
        <v>0</v>
      </c>
      <c r="AA64" s="170">
        <f t="shared" si="16"/>
        <v>0</v>
      </c>
      <c r="AB64" s="170">
        <f t="shared" si="16"/>
        <v>0</v>
      </c>
      <c r="AC64" s="170">
        <f t="shared" si="16"/>
        <v>0</v>
      </c>
      <c r="AD64" s="170">
        <f t="shared" si="16"/>
        <v>0</v>
      </c>
      <c r="AE64" s="170">
        <f t="shared" si="16"/>
        <v>0</v>
      </c>
      <c r="AF64" s="170">
        <f t="shared" si="16"/>
        <v>0</v>
      </c>
    </row>
    <row r="65" spans="1:32" ht="30" hidden="1" x14ac:dyDescent="0.25">
      <c r="A65" s="196">
        <f>G58</f>
        <v>1</v>
      </c>
      <c r="B65" s="185" t="s">
        <v>132</v>
      </c>
      <c r="C65" s="170">
        <f t="shared" si="17"/>
        <v>0</v>
      </c>
      <c r="D65" s="170">
        <f t="shared" si="16"/>
        <v>0</v>
      </c>
      <c r="E65" s="170">
        <f t="shared" si="16"/>
        <v>0</v>
      </c>
      <c r="F65" s="170">
        <f t="shared" si="16"/>
        <v>0</v>
      </c>
      <c r="G65" s="170">
        <f t="shared" si="16"/>
        <v>0</v>
      </c>
      <c r="H65" s="170">
        <f t="shared" si="16"/>
        <v>0</v>
      </c>
      <c r="I65" s="170">
        <f t="shared" si="16"/>
        <v>0</v>
      </c>
      <c r="J65" s="170">
        <f t="shared" si="16"/>
        <v>0</v>
      </c>
      <c r="K65" s="170">
        <f t="shared" si="16"/>
        <v>0</v>
      </c>
      <c r="L65" s="170">
        <f t="shared" si="16"/>
        <v>0</v>
      </c>
      <c r="M65" s="170">
        <f t="shared" si="16"/>
        <v>0</v>
      </c>
      <c r="N65" s="170">
        <f t="shared" si="16"/>
        <v>0</v>
      </c>
      <c r="O65" s="170">
        <f t="shared" si="16"/>
        <v>0</v>
      </c>
      <c r="P65" s="170">
        <f t="shared" si="16"/>
        <v>0</v>
      </c>
      <c r="Q65" s="170">
        <f t="shared" si="16"/>
        <v>0</v>
      </c>
      <c r="R65" s="170">
        <f t="shared" si="16"/>
        <v>0</v>
      </c>
      <c r="S65" s="170">
        <f t="shared" si="16"/>
        <v>0</v>
      </c>
      <c r="T65" s="170">
        <f t="shared" si="16"/>
        <v>0</v>
      </c>
      <c r="U65" s="170">
        <f t="shared" si="16"/>
        <v>0</v>
      </c>
      <c r="V65" s="170">
        <f t="shared" si="16"/>
        <v>0</v>
      </c>
      <c r="W65" s="170">
        <f t="shared" si="16"/>
        <v>0</v>
      </c>
      <c r="X65" s="170">
        <f t="shared" si="16"/>
        <v>0</v>
      </c>
      <c r="Y65" s="170">
        <f t="shared" si="16"/>
        <v>0</v>
      </c>
      <c r="Z65" s="170">
        <f t="shared" si="16"/>
        <v>0</v>
      </c>
      <c r="AA65" s="170">
        <f t="shared" si="16"/>
        <v>0</v>
      </c>
      <c r="AB65" s="170">
        <f t="shared" si="16"/>
        <v>0</v>
      </c>
      <c r="AC65" s="170">
        <f t="shared" si="16"/>
        <v>0</v>
      </c>
      <c r="AD65" s="170">
        <f t="shared" si="16"/>
        <v>0</v>
      </c>
      <c r="AE65" s="170">
        <f t="shared" si="16"/>
        <v>0</v>
      </c>
      <c r="AF65" s="170">
        <f t="shared" si="16"/>
        <v>0</v>
      </c>
    </row>
    <row r="66" spans="1:32" ht="30" hidden="1" x14ac:dyDescent="0.25">
      <c r="A66" s="196">
        <f>H58</f>
        <v>1</v>
      </c>
      <c r="B66" s="195" t="s">
        <v>102</v>
      </c>
      <c r="C66" s="170">
        <f t="shared" si="17"/>
        <v>0</v>
      </c>
      <c r="D66" s="170">
        <f t="shared" si="16"/>
        <v>0</v>
      </c>
      <c r="E66" s="170">
        <f t="shared" si="16"/>
        <v>0</v>
      </c>
      <c r="F66" s="170">
        <f t="shared" si="16"/>
        <v>0</v>
      </c>
      <c r="G66" s="170">
        <f t="shared" si="16"/>
        <v>0</v>
      </c>
      <c r="H66" s="170">
        <f t="shared" si="16"/>
        <v>0</v>
      </c>
      <c r="I66" s="170">
        <f t="shared" si="16"/>
        <v>0</v>
      </c>
      <c r="J66" s="170">
        <f t="shared" si="16"/>
        <v>0</v>
      </c>
      <c r="K66" s="170">
        <f t="shared" si="16"/>
        <v>0</v>
      </c>
      <c r="L66" s="170">
        <f t="shared" si="16"/>
        <v>0</v>
      </c>
      <c r="M66" s="170">
        <f t="shared" si="16"/>
        <v>0</v>
      </c>
      <c r="N66" s="170">
        <f t="shared" si="16"/>
        <v>0</v>
      </c>
      <c r="O66" s="170">
        <f t="shared" si="16"/>
        <v>0</v>
      </c>
      <c r="P66" s="170">
        <f t="shared" si="16"/>
        <v>0</v>
      </c>
      <c r="Q66" s="170">
        <f t="shared" si="16"/>
        <v>0</v>
      </c>
      <c r="R66" s="170">
        <f t="shared" si="16"/>
        <v>0</v>
      </c>
      <c r="S66" s="170">
        <f t="shared" si="16"/>
        <v>0</v>
      </c>
      <c r="T66" s="170">
        <f t="shared" si="16"/>
        <v>0</v>
      </c>
      <c r="U66" s="170">
        <f t="shared" si="16"/>
        <v>0</v>
      </c>
      <c r="V66" s="170">
        <f t="shared" si="16"/>
        <v>0</v>
      </c>
      <c r="W66" s="170">
        <f t="shared" si="16"/>
        <v>0</v>
      </c>
      <c r="X66" s="170">
        <f t="shared" si="16"/>
        <v>0</v>
      </c>
      <c r="Y66" s="170">
        <f t="shared" si="16"/>
        <v>0</v>
      </c>
      <c r="Z66" s="170">
        <f t="shared" si="16"/>
        <v>0</v>
      </c>
      <c r="AA66" s="170">
        <f t="shared" si="16"/>
        <v>0</v>
      </c>
      <c r="AB66" s="170">
        <f t="shared" si="16"/>
        <v>0</v>
      </c>
      <c r="AC66" s="170">
        <f t="shared" si="16"/>
        <v>0</v>
      </c>
      <c r="AD66" s="170">
        <f t="shared" si="16"/>
        <v>0</v>
      </c>
      <c r="AE66" s="170">
        <f t="shared" si="16"/>
        <v>0</v>
      </c>
      <c r="AF66" s="170">
        <f t="shared" si="16"/>
        <v>0</v>
      </c>
    </row>
    <row r="67" spans="1:32" ht="30" hidden="1" x14ac:dyDescent="0.25">
      <c r="A67" s="196">
        <f>I58</f>
        <v>1</v>
      </c>
      <c r="B67" s="195" t="s">
        <v>103</v>
      </c>
      <c r="C67" s="170">
        <f t="shared" si="17"/>
        <v>0</v>
      </c>
      <c r="D67" s="170">
        <f t="shared" si="16"/>
        <v>0</v>
      </c>
      <c r="E67" s="170">
        <f t="shared" si="16"/>
        <v>0</v>
      </c>
      <c r="F67" s="170">
        <f t="shared" si="16"/>
        <v>0</v>
      </c>
      <c r="G67" s="170">
        <f t="shared" si="16"/>
        <v>0</v>
      </c>
      <c r="H67" s="170">
        <f t="shared" si="16"/>
        <v>0</v>
      </c>
      <c r="I67" s="170">
        <f t="shared" si="16"/>
        <v>0</v>
      </c>
      <c r="J67" s="170">
        <f t="shared" si="16"/>
        <v>0</v>
      </c>
      <c r="K67" s="170">
        <f t="shared" si="16"/>
        <v>0</v>
      </c>
      <c r="L67" s="170">
        <f t="shared" si="16"/>
        <v>0</v>
      </c>
      <c r="M67" s="170">
        <f t="shared" si="16"/>
        <v>0</v>
      </c>
      <c r="N67" s="170">
        <f t="shared" si="16"/>
        <v>0</v>
      </c>
      <c r="O67" s="170">
        <f t="shared" si="16"/>
        <v>0</v>
      </c>
      <c r="P67" s="170">
        <f t="shared" si="16"/>
        <v>0</v>
      </c>
      <c r="Q67" s="170">
        <f t="shared" si="16"/>
        <v>0</v>
      </c>
      <c r="R67" s="170">
        <f t="shared" si="16"/>
        <v>0</v>
      </c>
      <c r="S67" s="170">
        <f t="shared" si="16"/>
        <v>0</v>
      </c>
      <c r="T67" s="170">
        <f t="shared" si="16"/>
        <v>0</v>
      </c>
      <c r="U67" s="170">
        <f t="shared" si="16"/>
        <v>0</v>
      </c>
      <c r="V67" s="170">
        <f t="shared" si="16"/>
        <v>0</v>
      </c>
      <c r="W67" s="170">
        <f t="shared" si="16"/>
        <v>0</v>
      </c>
      <c r="X67" s="170">
        <f t="shared" si="16"/>
        <v>0</v>
      </c>
      <c r="Y67" s="170">
        <f t="shared" si="16"/>
        <v>0</v>
      </c>
      <c r="Z67" s="170">
        <f t="shared" si="16"/>
        <v>0</v>
      </c>
      <c r="AA67" s="170">
        <f t="shared" si="16"/>
        <v>0</v>
      </c>
      <c r="AB67" s="170">
        <f t="shared" si="16"/>
        <v>0</v>
      </c>
      <c r="AC67" s="170">
        <f t="shared" si="16"/>
        <v>0</v>
      </c>
      <c r="AD67" s="170">
        <f t="shared" si="16"/>
        <v>0</v>
      </c>
      <c r="AE67" s="170">
        <f t="shared" si="16"/>
        <v>0</v>
      </c>
      <c r="AF67" s="170">
        <f t="shared" si="16"/>
        <v>0</v>
      </c>
    </row>
    <row r="68" spans="1:32" ht="30" customHeight="1" x14ac:dyDescent="0.25">
      <c r="A68" s="419" t="s">
        <v>100</v>
      </c>
      <c r="B68" s="420"/>
      <c r="C68" s="107" t="s">
        <v>10</v>
      </c>
      <c r="D68" s="107" t="s">
        <v>242</v>
      </c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</row>
    <row r="69" spans="1:32" ht="30" x14ac:dyDescent="0.25">
      <c r="A69" s="194">
        <f>ABS(A63-1)</f>
        <v>0</v>
      </c>
      <c r="B69" s="193" t="s">
        <v>260</v>
      </c>
      <c r="C69" s="108">
        <f>NPV(Założenia_Predpoklady!$C$7,D63:AF63)+C63</f>
        <v>0</v>
      </c>
      <c r="D69" s="109" t="e">
        <f>IRR(C63:AF63,-0.5)</f>
        <v>#NUM!</v>
      </c>
      <c r="E69" s="111">
        <f>A63-1</f>
        <v>0</v>
      </c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</row>
    <row r="70" spans="1:32" ht="30" x14ac:dyDescent="0.25">
      <c r="A70" s="194">
        <f t="shared" ref="A70:A73" si="18">ABS(A64-1)</f>
        <v>0</v>
      </c>
      <c r="B70" s="193" t="s">
        <v>260</v>
      </c>
      <c r="C70" s="108">
        <f>NPV(Założenia_Predpoklady!$C$7,D64:AF64)+C64</f>
        <v>0</v>
      </c>
      <c r="D70" s="109" t="e">
        <f>IRR(C64:AF64,-0.5)</f>
        <v>#NUM!</v>
      </c>
      <c r="E70" s="111">
        <f>A64-1</f>
        <v>0</v>
      </c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</row>
    <row r="71" spans="1:32" ht="30" x14ac:dyDescent="0.25">
      <c r="A71" s="194">
        <f t="shared" si="18"/>
        <v>0</v>
      </c>
      <c r="B71" s="193" t="s">
        <v>97</v>
      </c>
      <c r="C71" s="108">
        <f>NPV(Założenia_Predpoklady!$C$7,D65:AF65)+C65</f>
        <v>0</v>
      </c>
      <c r="D71" s="109" t="e">
        <f>IRR(C65:AF65,-0.5)</f>
        <v>#NUM!</v>
      </c>
      <c r="E71" s="111">
        <f>A65-1</f>
        <v>0</v>
      </c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</row>
    <row r="72" spans="1:32" ht="30" x14ac:dyDescent="0.25">
      <c r="A72" s="194">
        <f t="shared" si="18"/>
        <v>0</v>
      </c>
      <c r="B72" s="193" t="s">
        <v>261</v>
      </c>
      <c r="C72" s="108">
        <f>NPV(Założenia_Predpoklady!$C$7,D66:AF66)+C66</f>
        <v>0</v>
      </c>
      <c r="D72" s="109" t="e">
        <f>IRR(C66:AF66,-0.5)</f>
        <v>#NUM!</v>
      </c>
      <c r="E72" s="111">
        <f>A66-1</f>
        <v>0</v>
      </c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</row>
    <row r="73" spans="1:32" ht="30" x14ac:dyDescent="0.25">
      <c r="A73" s="194">
        <f t="shared" si="18"/>
        <v>0</v>
      </c>
      <c r="B73" s="193" t="s">
        <v>261</v>
      </c>
      <c r="C73" s="108">
        <f>NPV(Założenia_Predpoklady!$C$7,D67:AF67)+C67</f>
        <v>0</v>
      </c>
      <c r="D73" s="109" t="e">
        <f>IRR(C67:AF67,-0.5)</f>
        <v>#NUM!</v>
      </c>
      <c r="E73" s="111">
        <f>A67-1</f>
        <v>0</v>
      </c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</row>
    <row r="74" spans="1:32" x14ac:dyDescent="0.25">
      <c r="A74" s="82"/>
      <c r="B74" s="82"/>
      <c r="C74" s="82"/>
      <c r="D74" s="82"/>
      <c r="E74" s="84"/>
      <c r="F74" s="84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</row>
    <row r="75" spans="1:32" ht="30" customHeight="1" x14ac:dyDescent="0.25">
      <c r="A75" s="425" t="s">
        <v>164</v>
      </c>
      <c r="B75" s="425"/>
      <c r="C75" s="425"/>
      <c r="D75" s="82"/>
      <c r="E75" s="84"/>
      <c r="F75" s="84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</row>
    <row r="76" spans="1:32" ht="30" hidden="1" x14ac:dyDescent="0.25">
      <c r="A76" s="169">
        <f>E59</f>
        <v>1</v>
      </c>
      <c r="B76" s="214" t="s">
        <v>145</v>
      </c>
      <c r="C76" s="170">
        <f>$A76*C$51-C$50-C$52</f>
        <v>0</v>
      </c>
      <c r="D76" s="170">
        <f t="shared" ref="D76:AF80" si="19">$A76*D$51-D$50-D$52</f>
        <v>0</v>
      </c>
      <c r="E76" s="170">
        <f t="shared" si="19"/>
        <v>0</v>
      </c>
      <c r="F76" s="170">
        <f t="shared" si="19"/>
        <v>0</v>
      </c>
      <c r="G76" s="170">
        <f t="shared" si="19"/>
        <v>0</v>
      </c>
      <c r="H76" s="170">
        <f t="shared" si="19"/>
        <v>0</v>
      </c>
      <c r="I76" s="170">
        <f t="shared" si="19"/>
        <v>0</v>
      </c>
      <c r="J76" s="170">
        <f t="shared" si="19"/>
        <v>0</v>
      </c>
      <c r="K76" s="170">
        <f t="shared" si="19"/>
        <v>0</v>
      </c>
      <c r="L76" s="170">
        <f t="shared" si="19"/>
        <v>0</v>
      </c>
      <c r="M76" s="170">
        <f t="shared" si="19"/>
        <v>0</v>
      </c>
      <c r="N76" s="170">
        <f t="shared" si="19"/>
        <v>0</v>
      </c>
      <c r="O76" s="170">
        <f t="shared" si="19"/>
        <v>0</v>
      </c>
      <c r="P76" s="170">
        <f t="shared" si="19"/>
        <v>0</v>
      </c>
      <c r="Q76" s="170">
        <f t="shared" si="19"/>
        <v>0</v>
      </c>
      <c r="R76" s="170">
        <f t="shared" si="19"/>
        <v>0</v>
      </c>
      <c r="S76" s="170">
        <f t="shared" si="19"/>
        <v>0</v>
      </c>
      <c r="T76" s="170">
        <f t="shared" si="19"/>
        <v>0</v>
      </c>
      <c r="U76" s="170">
        <f t="shared" si="19"/>
        <v>0</v>
      </c>
      <c r="V76" s="170">
        <f t="shared" si="19"/>
        <v>0</v>
      </c>
      <c r="W76" s="170">
        <f t="shared" si="19"/>
        <v>0</v>
      </c>
      <c r="X76" s="170">
        <f t="shared" si="19"/>
        <v>0</v>
      </c>
      <c r="Y76" s="170">
        <f t="shared" si="19"/>
        <v>0</v>
      </c>
      <c r="Z76" s="170">
        <f t="shared" si="19"/>
        <v>0</v>
      </c>
      <c r="AA76" s="170">
        <f t="shared" si="19"/>
        <v>0</v>
      </c>
      <c r="AB76" s="170">
        <f t="shared" si="19"/>
        <v>0</v>
      </c>
      <c r="AC76" s="170">
        <f t="shared" si="19"/>
        <v>0</v>
      </c>
      <c r="AD76" s="170">
        <f t="shared" si="19"/>
        <v>0</v>
      </c>
      <c r="AE76" s="170">
        <f t="shared" si="19"/>
        <v>0</v>
      </c>
      <c r="AF76" s="170">
        <f t="shared" si="19"/>
        <v>0</v>
      </c>
    </row>
    <row r="77" spans="1:32" ht="30" hidden="1" x14ac:dyDescent="0.25">
      <c r="A77" s="169">
        <f>F59</f>
        <v>1</v>
      </c>
      <c r="B77" s="214" t="s">
        <v>145</v>
      </c>
      <c r="C77" s="170">
        <f t="shared" ref="C77:C80" si="20">$A77*C$51-C$50-C$52</f>
        <v>0</v>
      </c>
      <c r="D77" s="170">
        <f t="shared" si="19"/>
        <v>0</v>
      </c>
      <c r="E77" s="170">
        <f t="shared" si="19"/>
        <v>0</v>
      </c>
      <c r="F77" s="170">
        <f t="shared" si="19"/>
        <v>0</v>
      </c>
      <c r="G77" s="170">
        <f t="shared" si="19"/>
        <v>0</v>
      </c>
      <c r="H77" s="170">
        <f t="shared" si="19"/>
        <v>0</v>
      </c>
      <c r="I77" s="170">
        <f t="shared" si="19"/>
        <v>0</v>
      </c>
      <c r="J77" s="170">
        <f t="shared" si="19"/>
        <v>0</v>
      </c>
      <c r="K77" s="170">
        <f t="shared" si="19"/>
        <v>0</v>
      </c>
      <c r="L77" s="170">
        <f t="shared" si="19"/>
        <v>0</v>
      </c>
      <c r="M77" s="170">
        <f t="shared" si="19"/>
        <v>0</v>
      </c>
      <c r="N77" s="170">
        <f t="shared" si="19"/>
        <v>0</v>
      </c>
      <c r="O77" s="170">
        <f t="shared" si="19"/>
        <v>0</v>
      </c>
      <c r="P77" s="170">
        <f t="shared" si="19"/>
        <v>0</v>
      </c>
      <c r="Q77" s="170">
        <f t="shared" si="19"/>
        <v>0</v>
      </c>
      <c r="R77" s="170">
        <f t="shared" si="19"/>
        <v>0</v>
      </c>
      <c r="S77" s="170">
        <f t="shared" si="19"/>
        <v>0</v>
      </c>
      <c r="T77" s="170">
        <f t="shared" si="19"/>
        <v>0</v>
      </c>
      <c r="U77" s="170">
        <f t="shared" si="19"/>
        <v>0</v>
      </c>
      <c r="V77" s="170">
        <f t="shared" si="19"/>
        <v>0</v>
      </c>
      <c r="W77" s="170">
        <f t="shared" si="19"/>
        <v>0</v>
      </c>
      <c r="X77" s="170">
        <f t="shared" si="19"/>
        <v>0</v>
      </c>
      <c r="Y77" s="170">
        <f t="shared" si="19"/>
        <v>0</v>
      </c>
      <c r="Z77" s="170">
        <f t="shared" si="19"/>
        <v>0</v>
      </c>
      <c r="AA77" s="170">
        <f t="shared" si="19"/>
        <v>0</v>
      </c>
      <c r="AB77" s="170">
        <f t="shared" si="19"/>
        <v>0</v>
      </c>
      <c r="AC77" s="170">
        <f t="shared" si="19"/>
        <v>0</v>
      </c>
      <c r="AD77" s="170">
        <f t="shared" si="19"/>
        <v>0</v>
      </c>
      <c r="AE77" s="170">
        <f t="shared" si="19"/>
        <v>0</v>
      </c>
      <c r="AF77" s="170">
        <f t="shared" si="19"/>
        <v>0</v>
      </c>
    </row>
    <row r="78" spans="1:32" ht="30" hidden="1" x14ac:dyDescent="0.25">
      <c r="A78" s="169">
        <f>G59</f>
        <v>1</v>
      </c>
      <c r="B78" s="185" t="s">
        <v>132</v>
      </c>
      <c r="C78" s="170">
        <f t="shared" si="20"/>
        <v>0</v>
      </c>
      <c r="D78" s="170">
        <f t="shared" si="19"/>
        <v>0</v>
      </c>
      <c r="E78" s="170">
        <f t="shared" si="19"/>
        <v>0</v>
      </c>
      <c r="F78" s="170">
        <f t="shared" si="19"/>
        <v>0</v>
      </c>
      <c r="G78" s="170">
        <f t="shared" si="19"/>
        <v>0</v>
      </c>
      <c r="H78" s="170">
        <f t="shared" si="19"/>
        <v>0</v>
      </c>
      <c r="I78" s="170">
        <f t="shared" si="19"/>
        <v>0</v>
      </c>
      <c r="J78" s="170">
        <f t="shared" si="19"/>
        <v>0</v>
      </c>
      <c r="K78" s="170">
        <f t="shared" si="19"/>
        <v>0</v>
      </c>
      <c r="L78" s="170">
        <f t="shared" si="19"/>
        <v>0</v>
      </c>
      <c r="M78" s="170">
        <f t="shared" si="19"/>
        <v>0</v>
      </c>
      <c r="N78" s="170">
        <f t="shared" si="19"/>
        <v>0</v>
      </c>
      <c r="O78" s="170">
        <f t="shared" si="19"/>
        <v>0</v>
      </c>
      <c r="P78" s="170">
        <f t="shared" si="19"/>
        <v>0</v>
      </c>
      <c r="Q78" s="170">
        <f t="shared" si="19"/>
        <v>0</v>
      </c>
      <c r="R78" s="170">
        <f t="shared" si="19"/>
        <v>0</v>
      </c>
      <c r="S78" s="170">
        <f t="shared" si="19"/>
        <v>0</v>
      </c>
      <c r="T78" s="170">
        <f t="shared" si="19"/>
        <v>0</v>
      </c>
      <c r="U78" s="170">
        <f t="shared" si="19"/>
        <v>0</v>
      </c>
      <c r="V78" s="170">
        <f t="shared" si="19"/>
        <v>0</v>
      </c>
      <c r="W78" s="170">
        <f t="shared" si="19"/>
        <v>0</v>
      </c>
      <c r="X78" s="170">
        <f t="shared" si="19"/>
        <v>0</v>
      </c>
      <c r="Y78" s="170">
        <f t="shared" si="19"/>
        <v>0</v>
      </c>
      <c r="Z78" s="170">
        <f t="shared" si="19"/>
        <v>0</v>
      </c>
      <c r="AA78" s="170">
        <f t="shared" si="19"/>
        <v>0</v>
      </c>
      <c r="AB78" s="170">
        <f t="shared" si="19"/>
        <v>0</v>
      </c>
      <c r="AC78" s="170">
        <f t="shared" si="19"/>
        <v>0</v>
      </c>
      <c r="AD78" s="170">
        <f t="shared" si="19"/>
        <v>0</v>
      </c>
      <c r="AE78" s="170">
        <f t="shared" si="19"/>
        <v>0</v>
      </c>
      <c r="AF78" s="170">
        <f t="shared" si="19"/>
        <v>0</v>
      </c>
    </row>
    <row r="79" spans="1:32" ht="30" hidden="1" x14ac:dyDescent="0.25">
      <c r="A79" s="169">
        <f>H59</f>
        <v>1</v>
      </c>
      <c r="B79" s="195" t="s">
        <v>104</v>
      </c>
      <c r="C79" s="170">
        <f t="shared" si="20"/>
        <v>0</v>
      </c>
      <c r="D79" s="170">
        <f t="shared" si="19"/>
        <v>0</v>
      </c>
      <c r="E79" s="170">
        <f t="shared" si="19"/>
        <v>0</v>
      </c>
      <c r="F79" s="170">
        <f t="shared" si="19"/>
        <v>0</v>
      </c>
      <c r="G79" s="170">
        <f t="shared" si="19"/>
        <v>0</v>
      </c>
      <c r="H79" s="170">
        <f t="shared" si="19"/>
        <v>0</v>
      </c>
      <c r="I79" s="170">
        <f t="shared" si="19"/>
        <v>0</v>
      </c>
      <c r="J79" s="170">
        <f t="shared" si="19"/>
        <v>0</v>
      </c>
      <c r="K79" s="170">
        <f t="shared" si="19"/>
        <v>0</v>
      </c>
      <c r="L79" s="170">
        <f t="shared" si="19"/>
        <v>0</v>
      </c>
      <c r="M79" s="170">
        <f t="shared" si="19"/>
        <v>0</v>
      </c>
      <c r="N79" s="170">
        <f t="shared" si="19"/>
        <v>0</v>
      </c>
      <c r="O79" s="170">
        <f t="shared" si="19"/>
        <v>0</v>
      </c>
      <c r="P79" s="170">
        <f t="shared" si="19"/>
        <v>0</v>
      </c>
      <c r="Q79" s="170">
        <f t="shared" si="19"/>
        <v>0</v>
      </c>
      <c r="R79" s="170">
        <f t="shared" si="19"/>
        <v>0</v>
      </c>
      <c r="S79" s="170">
        <f t="shared" si="19"/>
        <v>0</v>
      </c>
      <c r="T79" s="170">
        <f t="shared" si="19"/>
        <v>0</v>
      </c>
      <c r="U79" s="170">
        <f t="shared" si="19"/>
        <v>0</v>
      </c>
      <c r="V79" s="170">
        <f t="shared" si="19"/>
        <v>0</v>
      </c>
      <c r="W79" s="170">
        <f t="shared" si="19"/>
        <v>0</v>
      </c>
      <c r="X79" s="170">
        <f t="shared" si="19"/>
        <v>0</v>
      </c>
      <c r="Y79" s="170">
        <f t="shared" si="19"/>
        <v>0</v>
      </c>
      <c r="Z79" s="170">
        <f t="shared" si="19"/>
        <v>0</v>
      </c>
      <c r="AA79" s="170">
        <f t="shared" si="19"/>
        <v>0</v>
      </c>
      <c r="AB79" s="170">
        <f t="shared" si="19"/>
        <v>0</v>
      </c>
      <c r="AC79" s="170">
        <f t="shared" si="19"/>
        <v>0</v>
      </c>
      <c r="AD79" s="170">
        <f t="shared" si="19"/>
        <v>0</v>
      </c>
      <c r="AE79" s="170">
        <f t="shared" si="19"/>
        <v>0</v>
      </c>
      <c r="AF79" s="170">
        <f t="shared" si="19"/>
        <v>0</v>
      </c>
    </row>
    <row r="80" spans="1:32" ht="30" hidden="1" x14ac:dyDescent="0.25">
      <c r="A80" s="169">
        <f>I59</f>
        <v>1</v>
      </c>
      <c r="B80" s="195" t="s">
        <v>104</v>
      </c>
      <c r="C80" s="170">
        <f t="shared" si="20"/>
        <v>0</v>
      </c>
      <c r="D80" s="170">
        <f t="shared" si="19"/>
        <v>0</v>
      </c>
      <c r="E80" s="170">
        <f t="shared" si="19"/>
        <v>0</v>
      </c>
      <c r="F80" s="170">
        <f t="shared" si="19"/>
        <v>0</v>
      </c>
      <c r="G80" s="170">
        <f t="shared" si="19"/>
        <v>0</v>
      </c>
      <c r="H80" s="170">
        <f t="shared" si="19"/>
        <v>0</v>
      </c>
      <c r="I80" s="170">
        <f t="shared" si="19"/>
        <v>0</v>
      </c>
      <c r="J80" s="170">
        <f t="shared" si="19"/>
        <v>0</v>
      </c>
      <c r="K80" s="170">
        <f t="shared" si="19"/>
        <v>0</v>
      </c>
      <c r="L80" s="170">
        <f t="shared" si="19"/>
        <v>0</v>
      </c>
      <c r="M80" s="170">
        <f t="shared" si="19"/>
        <v>0</v>
      </c>
      <c r="N80" s="170">
        <f t="shared" si="19"/>
        <v>0</v>
      </c>
      <c r="O80" s="170">
        <f t="shared" si="19"/>
        <v>0</v>
      </c>
      <c r="P80" s="170">
        <f t="shared" si="19"/>
        <v>0</v>
      </c>
      <c r="Q80" s="170">
        <f t="shared" si="19"/>
        <v>0</v>
      </c>
      <c r="R80" s="170">
        <f t="shared" si="19"/>
        <v>0</v>
      </c>
      <c r="S80" s="170">
        <f t="shared" si="19"/>
        <v>0</v>
      </c>
      <c r="T80" s="170">
        <f t="shared" si="19"/>
        <v>0</v>
      </c>
      <c r="U80" s="170">
        <f t="shared" si="19"/>
        <v>0</v>
      </c>
      <c r="V80" s="170">
        <f t="shared" si="19"/>
        <v>0</v>
      </c>
      <c r="W80" s="170">
        <f t="shared" si="19"/>
        <v>0</v>
      </c>
      <c r="X80" s="170">
        <f t="shared" si="19"/>
        <v>0</v>
      </c>
      <c r="Y80" s="170">
        <f t="shared" si="19"/>
        <v>0</v>
      </c>
      <c r="Z80" s="170">
        <f t="shared" si="19"/>
        <v>0</v>
      </c>
      <c r="AA80" s="170">
        <f t="shared" si="19"/>
        <v>0</v>
      </c>
      <c r="AB80" s="170">
        <f t="shared" si="19"/>
        <v>0</v>
      </c>
      <c r="AC80" s="170">
        <f t="shared" si="19"/>
        <v>0</v>
      </c>
      <c r="AD80" s="170">
        <f t="shared" si="19"/>
        <v>0</v>
      </c>
      <c r="AE80" s="170">
        <f t="shared" si="19"/>
        <v>0</v>
      </c>
      <c r="AF80" s="170">
        <f t="shared" si="19"/>
        <v>0</v>
      </c>
    </row>
    <row r="81" spans="1:33" ht="30" customHeight="1" x14ac:dyDescent="0.25">
      <c r="A81" s="419" t="s">
        <v>100</v>
      </c>
      <c r="B81" s="420"/>
      <c r="C81" s="107" t="str">
        <f>C68</f>
        <v>FNPV/c</v>
      </c>
      <c r="D81" s="107" t="str">
        <f>D68</f>
        <v>FRR/c</v>
      </c>
      <c r="E81" s="84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</row>
    <row r="82" spans="1:33" ht="30" x14ac:dyDescent="0.25">
      <c r="A82" s="194">
        <f>ABS(A76-1)</f>
        <v>0</v>
      </c>
      <c r="B82" s="193" t="s">
        <v>160</v>
      </c>
      <c r="C82" s="108">
        <f>NPV(Założenia_Predpoklady!$C$7,D76:AF76)+C76</f>
        <v>0</v>
      </c>
      <c r="D82" s="109" t="e">
        <f>IRR(C76:AF76,-0.5)</f>
        <v>#NUM!</v>
      </c>
      <c r="E82" s="111">
        <f>A76-1</f>
        <v>0</v>
      </c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</row>
    <row r="83" spans="1:33" ht="30" x14ac:dyDescent="0.25">
      <c r="A83" s="194">
        <f t="shared" ref="A83:A86" si="21">ABS(A77-1)</f>
        <v>0</v>
      </c>
      <c r="B83" s="193" t="s">
        <v>161</v>
      </c>
      <c r="C83" s="108">
        <f>NPV(Założenia_Predpoklady!$C$7,D77:AF77)+C77</f>
        <v>0</v>
      </c>
      <c r="D83" s="109" t="e">
        <f>IRR(C77:AF77,-0.5)</f>
        <v>#NUM!</v>
      </c>
      <c r="E83" s="111">
        <f>A77-1</f>
        <v>0</v>
      </c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</row>
    <row r="84" spans="1:33" ht="30" x14ac:dyDescent="0.25">
      <c r="A84" s="194">
        <f t="shared" si="21"/>
        <v>0</v>
      </c>
      <c r="B84" s="193" t="s">
        <v>97</v>
      </c>
      <c r="C84" s="108">
        <f>NPV(Założenia_Predpoklady!$C$7,D78:AF78)+C78</f>
        <v>0</v>
      </c>
      <c r="D84" s="109" t="e">
        <f>IRR(C78:AF78,-0.5)</f>
        <v>#NUM!</v>
      </c>
      <c r="E84" s="111">
        <f>A78-1</f>
        <v>0</v>
      </c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</row>
    <row r="85" spans="1:33" ht="30" x14ac:dyDescent="0.25">
      <c r="A85" s="194">
        <f t="shared" si="21"/>
        <v>0</v>
      </c>
      <c r="B85" s="193" t="s">
        <v>162</v>
      </c>
      <c r="C85" s="108">
        <f>NPV(Założenia_Predpoklady!$C$7,D79:AF79)+C79</f>
        <v>0</v>
      </c>
      <c r="D85" s="109" t="e">
        <f>IRR(C79:AF79,-0.5)</f>
        <v>#NUM!</v>
      </c>
      <c r="E85" s="111">
        <f>A79-1</f>
        <v>0</v>
      </c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</row>
    <row r="86" spans="1:33" ht="30" x14ac:dyDescent="0.25">
      <c r="A86" s="194">
        <f t="shared" si="21"/>
        <v>0</v>
      </c>
      <c r="B86" s="193" t="s">
        <v>163</v>
      </c>
      <c r="C86" s="108">
        <f>NPV(Założenia_Predpoklady!$C$7,D80:AF80)+C80</f>
        <v>0</v>
      </c>
      <c r="D86" s="109" t="e">
        <f>IRR(C80:AF80,-0.5)</f>
        <v>#NUM!</v>
      </c>
      <c r="E86" s="111">
        <f>A80-1</f>
        <v>0</v>
      </c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</row>
    <row r="87" spans="1:33" x14ac:dyDescent="0.25">
      <c r="A87" s="82"/>
      <c r="B87" s="82"/>
      <c r="C87" s="82"/>
      <c r="D87" s="82"/>
      <c r="E87" s="84"/>
      <c r="F87" s="84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</row>
    <row r="88" spans="1:33" ht="30" customHeight="1" x14ac:dyDescent="0.25">
      <c r="A88" s="425" t="s">
        <v>154</v>
      </c>
      <c r="B88" s="425"/>
      <c r="C88" s="425"/>
      <c r="D88" s="82"/>
      <c r="E88" s="84"/>
      <c r="F88" s="84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</row>
    <row r="89" spans="1:33" ht="3" customHeight="1" x14ac:dyDescent="0.25">
      <c r="A89" s="111">
        <f>E60</f>
        <v>1</v>
      </c>
      <c r="B89" s="339" t="s">
        <v>146</v>
      </c>
      <c r="C89" s="334">
        <f>-$A89*C$52-C$50+C$51</f>
        <v>0</v>
      </c>
      <c r="D89" s="334">
        <f t="shared" ref="D89:AF93" si="22">-$A89*D$52-D$50+D$51</f>
        <v>0</v>
      </c>
      <c r="E89" s="334">
        <f t="shared" si="22"/>
        <v>0</v>
      </c>
      <c r="F89" s="334">
        <f t="shared" si="22"/>
        <v>0</v>
      </c>
      <c r="G89" s="334">
        <f t="shared" si="22"/>
        <v>0</v>
      </c>
      <c r="H89" s="334">
        <f t="shared" si="22"/>
        <v>0</v>
      </c>
      <c r="I89" s="334">
        <f t="shared" si="22"/>
        <v>0</v>
      </c>
      <c r="J89" s="334">
        <f t="shared" si="22"/>
        <v>0</v>
      </c>
      <c r="K89" s="334">
        <f t="shared" si="22"/>
        <v>0</v>
      </c>
      <c r="L89" s="334">
        <f t="shared" si="22"/>
        <v>0</v>
      </c>
      <c r="M89" s="334">
        <f t="shared" si="22"/>
        <v>0</v>
      </c>
      <c r="N89" s="334">
        <f t="shared" si="22"/>
        <v>0</v>
      </c>
      <c r="O89" s="334">
        <f t="shared" si="22"/>
        <v>0</v>
      </c>
      <c r="P89" s="334">
        <f t="shared" si="22"/>
        <v>0</v>
      </c>
      <c r="Q89" s="334">
        <f t="shared" si="22"/>
        <v>0</v>
      </c>
      <c r="R89" s="334">
        <f t="shared" si="22"/>
        <v>0</v>
      </c>
      <c r="S89" s="334">
        <f t="shared" si="22"/>
        <v>0</v>
      </c>
      <c r="T89" s="334">
        <f t="shared" si="22"/>
        <v>0</v>
      </c>
      <c r="U89" s="334">
        <f t="shared" si="22"/>
        <v>0</v>
      </c>
      <c r="V89" s="334">
        <f t="shared" si="22"/>
        <v>0</v>
      </c>
      <c r="W89" s="334">
        <f t="shared" si="22"/>
        <v>0</v>
      </c>
      <c r="X89" s="334">
        <f t="shared" si="22"/>
        <v>0</v>
      </c>
      <c r="Y89" s="334">
        <f t="shared" si="22"/>
        <v>0</v>
      </c>
      <c r="Z89" s="334">
        <f t="shared" si="22"/>
        <v>0</v>
      </c>
      <c r="AA89" s="334">
        <f t="shared" si="22"/>
        <v>0</v>
      </c>
      <c r="AB89" s="334">
        <f t="shared" si="22"/>
        <v>0</v>
      </c>
      <c r="AC89" s="334">
        <f t="shared" si="22"/>
        <v>0</v>
      </c>
      <c r="AD89" s="334">
        <f t="shared" si="22"/>
        <v>0</v>
      </c>
      <c r="AE89" s="334">
        <f t="shared" si="22"/>
        <v>0</v>
      </c>
      <c r="AF89" s="334">
        <f t="shared" si="22"/>
        <v>0</v>
      </c>
      <c r="AG89" s="84"/>
    </row>
    <row r="90" spans="1:33" ht="3" customHeight="1" x14ac:dyDescent="0.25">
      <c r="A90" s="111">
        <f>F60</f>
        <v>1</v>
      </c>
      <c r="B90" s="339" t="s">
        <v>293</v>
      </c>
      <c r="C90" s="334">
        <f t="shared" ref="C90:C93" si="23">-$A90*C$52-C$50+C$51</f>
        <v>0</v>
      </c>
      <c r="D90" s="334">
        <f t="shared" si="22"/>
        <v>0</v>
      </c>
      <c r="E90" s="334">
        <f t="shared" si="22"/>
        <v>0</v>
      </c>
      <c r="F90" s="334">
        <f t="shared" si="22"/>
        <v>0</v>
      </c>
      <c r="G90" s="334">
        <f t="shared" si="22"/>
        <v>0</v>
      </c>
      <c r="H90" s="334">
        <f t="shared" si="22"/>
        <v>0</v>
      </c>
      <c r="I90" s="334">
        <f t="shared" si="22"/>
        <v>0</v>
      </c>
      <c r="J90" s="334">
        <f t="shared" si="22"/>
        <v>0</v>
      </c>
      <c r="K90" s="334">
        <f t="shared" si="22"/>
        <v>0</v>
      </c>
      <c r="L90" s="334">
        <f t="shared" si="22"/>
        <v>0</v>
      </c>
      <c r="M90" s="334">
        <f t="shared" si="22"/>
        <v>0</v>
      </c>
      <c r="N90" s="334">
        <f t="shared" si="22"/>
        <v>0</v>
      </c>
      <c r="O90" s="334">
        <f t="shared" si="22"/>
        <v>0</v>
      </c>
      <c r="P90" s="334">
        <f t="shared" si="22"/>
        <v>0</v>
      </c>
      <c r="Q90" s="334">
        <f t="shared" si="22"/>
        <v>0</v>
      </c>
      <c r="R90" s="334">
        <f t="shared" si="22"/>
        <v>0</v>
      </c>
      <c r="S90" s="334">
        <f t="shared" si="22"/>
        <v>0</v>
      </c>
      <c r="T90" s="334">
        <f t="shared" si="22"/>
        <v>0</v>
      </c>
      <c r="U90" s="334">
        <f t="shared" si="22"/>
        <v>0</v>
      </c>
      <c r="V90" s="334">
        <f t="shared" si="22"/>
        <v>0</v>
      </c>
      <c r="W90" s="334">
        <f t="shared" si="22"/>
        <v>0</v>
      </c>
      <c r="X90" s="334">
        <f t="shared" si="22"/>
        <v>0</v>
      </c>
      <c r="Y90" s="334">
        <f t="shared" si="22"/>
        <v>0</v>
      </c>
      <c r="Z90" s="334">
        <f t="shared" si="22"/>
        <v>0</v>
      </c>
      <c r="AA90" s="334">
        <f t="shared" si="22"/>
        <v>0</v>
      </c>
      <c r="AB90" s="334">
        <f t="shared" si="22"/>
        <v>0</v>
      </c>
      <c r="AC90" s="334">
        <f t="shared" si="22"/>
        <v>0</v>
      </c>
      <c r="AD90" s="334">
        <f t="shared" si="22"/>
        <v>0</v>
      </c>
      <c r="AE90" s="334">
        <f t="shared" si="22"/>
        <v>0</v>
      </c>
      <c r="AF90" s="334">
        <f t="shared" si="22"/>
        <v>0</v>
      </c>
      <c r="AG90" s="84"/>
    </row>
    <row r="91" spans="1:33" ht="3" customHeight="1" x14ac:dyDescent="0.25">
      <c r="A91" s="111">
        <f>G60</f>
        <v>1</v>
      </c>
      <c r="B91" s="340" t="s">
        <v>294</v>
      </c>
      <c r="C91" s="334">
        <f t="shared" si="23"/>
        <v>0</v>
      </c>
      <c r="D91" s="334">
        <f t="shared" si="22"/>
        <v>0</v>
      </c>
      <c r="E91" s="334">
        <f t="shared" si="22"/>
        <v>0</v>
      </c>
      <c r="F91" s="334">
        <f t="shared" si="22"/>
        <v>0</v>
      </c>
      <c r="G91" s="334">
        <f t="shared" si="22"/>
        <v>0</v>
      </c>
      <c r="H91" s="334">
        <f t="shared" si="22"/>
        <v>0</v>
      </c>
      <c r="I91" s="334">
        <f t="shared" si="22"/>
        <v>0</v>
      </c>
      <c r="J91" s="334">
        <f t="shared" si="22"/>
        <v>0</v>
      </c>
      <c r="K91" s="334">
        <f t="shared" si="22"/>
        <v>0</v>
      </c>
      <c r="L91" s="334">
        <f t="shared" si="22"/>
        <v>0</v>
      </c>
      <c r="M91" s="334">
        <f t="shared" si="22"/>
        <v>0</v>
      </c>
      <c r="N91" s="334">
        <f t="shared" si="22"/>
        <v>0</v>
      </c>
      <c r="O91" s="334">
        <f t="shared" si="22"/>
        <v>0</v>
      </c>
      <c r="P91" s="334">
        <f t="shared" si="22"/>
        <v>0</v>
      </c>
      <c r="Q91" s="334">
        <f t="shared" si="22"/>
        <v>0</v>
      </c>
      <c r="R91" s="334">
        <f t="shared" si="22"/>
        <v>0</v>
      </c>
      <c r="S91" s="334">
        <f t="shared" si="22"/>
        <v>0</v>
      </c>
      <c r="T91" s="334">
        <f t="shared" si="22"/>
        <v>0</v>
      </c>
      <c r="U91" s="334">
        <f t="shared" si="22"/>
        <v>0</v>
      </c>
      <c r="V91" s="334">
        <f t="shared" si="22"/>
        <v>0</v>
      </c>
      <c r="W91" s="334">
        <f t="shared" si="22"/>
        <v>0</v>
      </c>
      <c r="X91" s="334">
        <f t="shared" si="22"/>
        <v>0</v>
      </c>
      <c r="Y91" s="334">
        <f t="shared" si="22"/>
        <v>0</v>
      </c>
      <c r="Z91" s="334">
        <f t="shared" si="22"/>
        <v>0</v>
      </c>
      <c r="AA91" s="334">
        <f t="shared" si="22"/>
        <v>0</v>
      </c>
      <c r="AB91" s="334">
        <f t="shared" si="22"/>
        <v>0</v>
      </c>
      <c r="AC91" s="334">
        <f t="shared" si="22"/>
        <v>0</v>
      </c>
      <c r="AD91" s="334">
        <f t="shared" si="22"/>
        <v>0</v>
      </c>
      <c r="AE91" s="334">
        <f t="shared" si="22"/>
        <v>0</v>
      </c>
      <c r="AF91" s="334">
        <f t="shared" si="22"/>
        <v>0</v>
      </c>
      <c r="AG91" s="84"/>
    </row>
    <row r="92" spans="1:33" ht="3" customHeight="1" x14ac:dyDescent="0.25">
      <c r="A92" s="111">
        <f>H60</f>
        <v>1</v>
      </c>
      <c r="B92" s="339" t="s">
        <v>295</v>
      </c>
      <c r="C92" s="334">
        <f t="shared" si="23"/>
        <v>0</v>
      </c>
      <c r="D92" s="334">
        <f t="shared" si="22"/>
        <v>0</v>
      </c>
      <c r="E92" s="334">
        <f t="shared" si="22"/>
        <v>0</v>
      </c>
      <c r="F92" s="334">
        <f t="shared" si="22"/>
        <v>0</v>
      </c>
      <c r="G92" s="334">
        <f t="shared" si="22"/>
        <v>0</v>
      </c>
      <c r="H92" s="334">
        <f t="shared" si="22"/>
        <v>0</v>
      </c>
      <c r="I92" s="334">
        <f t="shared" si="22"/>
        <v>0</v>
      </c>
      <c r="J92" s="334">
        <f t="shared" si="22"/>
        <v>0</v>
      </c>
      <c r="K92" s="334">
        <f t="shared" si="22"/>
        <v>0</v>
      </c>
      <c r="L92" s="334">
        <f t="shared" si="22"/>
        <v>0</v>
      </c>
      <c r="M92" s="334">
        <f t="shared" si="22"/>
        <v>0</v>
      </c>
      <c r="N92" s="334">
        <f t="shared" si="22"/>
        <v>0</v>
      </c>
      <c r="O92" s="334">
        <f t="shared" si="22"/>
        <v>0</v>
      </c>
      <c r="P92" s="334">
        <f t="shared" si="22"/>
        <v>0</v>
      </c>
      <c r="Q92" s="334">
        <f t="shared" si="22"/>
        <v>0</v>
      </c>
      <c r="R92" s="334">
        <f t="shared" si="22"/>
        <v>0</v>
      </c>
      <c r="S92" s="334">
        <f t="shared" si="22"/>
        <v>0</v>
      </c>
      <c r="T92" s="334">
        <f t="shared" si="22"/>
        <v>0</v>
      </c>
      <c r="U92" s="334">
        <f t="shared" si="22"/>
        <v>0</v>
      </c>
      <c r="V92" s="334">
        <f t="shared" si="22"/>
        <v>0</v>
      </c>
      <c r="W92" s="334">
        <f t="shared" si="22"/>
        <v>0</v>
      </c>
      <c r="X92" s="334">
        <f t="shared" si="22"/>
        <v>0</v>
      </c>
      <c r="Y92" s="334">
        <f t="shared" si="22"/>
        <v>0</v>
      </c>
      <c r="Z92" s="334">
        <f t="shared" si="22"/>
        <v>0</v>
      </c>
      <c r="AA92" s="334">
        <f t="shared" si="22"/>
        <v>0</v>
      </c>
      <c r="AB92" s="334">
        <f t="shared" si="22"/>
        <v>0</v>
      </c>
      <c r="AC92" s="334">
        <f t="shared" si="22"/>
        <v>0</v>
      </c>
      <c r="AD92" s="334">
        <f t="shared" si="22"/>
        <v>0</v>
      </c>
      <c r="AE92" s="334">
        <f t="shared" si="22"/>
        <v>0</v>
      </c>
      <c r="AF92" s="334">
        <f t="shared" si="22"/>
        <v>0</v>
      </c>
      <c r="AG92" s="84"/>
    </row>
    <row r="93" spans="1:33" ht="3" customHeight="1" x14ac:dyDescent="0.25">
      <c r="A93" s="111">
        <f>I60</f>
        <v>1</v>
      </c>
      <c r="B93" s="339" t="s">
        <v>295</v>
      </c>
      <c r="C93" s="334">
        <f t="shared" si="23"/>
        <v>0</v>
      </c>
      <c r="D93" s="334">
        <f t="shared" si="22"/>
        <v>0</v>
      </c>
      <c r="E93" s="334">
        <f t="shared" si="22"/>
        <v>0</v>
      </c>
      <c r="F93" s="334">
        <f t="shared" si="22"/>
        <v>0</v>
      </c>
      <c r="G93" s="334">
        <f t="shared" si="22"/>
        <v>0</v>
      </c>
      <c r="H93" s="334">
        <f t="shared" si="22"/>
        <v>0</v>
      </c>
      <c r="I93" s="334">
        <f t="shared" si="22"/>
        <v>0</v>
      </c>
      <c r="J93" s="334">
        <f t="shared" si="22"/>
        <v>0</v>
      </c>
      <c r="K93" s="334">
        <f t="shared" si="22"/>
        <v>0</v>
      </c>
      <c r="L93" s="334">
        <f t="shared" si="22"/>
        <v>0</v>
      </c>
      <c r="M93" s="334">
        <f t="shared" si="22"/>
        <v>0</v>
      </c>
      <c r="N93" s="334">
        <f t="shared" si="22"/>
        <v>0</v>
      </c>
      <c r="O93" s="334">
        <f t="shared" si="22"/>
        <v>0</v>
      </c>
      <c r="P93" s="334">
        <f t="shared" si="22"/>
        <v>0</v>
      </c>
      <c r="Q93" s="334">
        <f t="shared" si="22"/>
        <v>0</v>
      </c>
      <c r="R93" s="334">
        <f t="shared" si="22"/>
        <v>0</v>
      </c>
      <c r="S93" s="334">
        <f t="shared" si="22"/>
        <v>0</v>
      </c>
      <c r="T93" s="334">
        <f t="shared" si="22"/>
        <v>0</v>
      </c>
      <c r="U93" s="334">
        <f t="shared" si="22"/>
        <v>0</v>
      </c>
      <c r="V93" s="334">
        <f t="shared" si="22"/>
        <v>0</v>
      </c>
      <c r="W93" s="334">
        <f t="shared" si="22"/>
        <v>0</v>
      </c>
      <c r="X93" s="334">
        <f t="shared" si="22"/>
        <v>0</v>
      </c>
      <c r="Y93" s="334">
        <f t="shared" si="22"/>
        <v>0</v>
      </c>
      <c r="Z93" s="334">
        <f t="shared" si="22"/>
        <v>0</v>
      </c>
      <c r="AA93" s="334">
        <f t="shared" si="22"/>
        <v>0</v>
      </c>
      <c r="AB93" s="334">
        <f t="shared" si="22"/>
        <v>0</v>
      </c>
      <c r="AC93" s="334">
        <f t="shared" si="22"/>
        <v>0</v>
      </c>
      <c r="AD93" s="334">
        <f t="shared" si="22"/>
        <v>0</v>
      </c>
      <c r="AE93" s="334">
        <f t="shared" si="22"/>
        <v>0</v>
      </c>
      <c r="AF93" s="334">
        <f t="shared" si="22"/>
        <v>0</v>
      </c>
      <c r="AG93" s="84"/>
    </row>
    <row r="94" spans="1:33" ht="30" customHeight="1" x14ac:dyDescent="0.25">
      <c r="A94" s="419" t="s">
        <v>100</v>
      </c>
      <c r="B94" s="420"/>
      <c r="C94" s="107" t="str">
        <f>C68</f>
        <v>FNPV/c</v>
      </c>
      <c r="D94" s="107" t="str">
        <f>D68</f>
        <v>FRR/c</v>
      </c>
      <c r="E94" s="84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</row>
    <row r="95" spans="1:33" ht="30" x14ac:dyDescent="0.25">
      <c r="A95" s="194">
        <f>ABS(A89-1)</f>
        <v>0</v>
      </c>
      <c r="B95" s="193" t="s">
        <v>98</v>
      </c>
      <c r="C95" s="108">
        <f>NPV(Założenia_Predpoklady!$C$7,D89:AF89)+C89</f>
        <v>0</v>
      </c>
      <c r="D95" s="109" t="e">
        <f>IRR(C89:AF89,-0.5)</f>
        <v>#NUM!</v>
      </c>
      <c r="E95" s="111">
        <f>A89-1</f>
        <v>0</v>
      </c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</row>
    <row r="96" spans="1:33" ht="30" x14ac:dyDescent="0.25">
      <c r="A96" s="194">
        <f t="shared" ref="A96:A99" si="24">ABS(A90-1)</f>
        <v>0</v>
      </c>
      <c r="B96" s="193" t="s">
        <v>98</v>
      </c>
      <c r="C96" s="108">
        <f>NPV(Założenia_Predpoklady!$C$7,D90:AF90)+C90</f>
        <v>0</v>
      </c>
      <c r="D96" s="109" t="e">
        <f t="shared" ref="D96:D99" si="25">IRR(C90:AF90,-0.5)</f>
        <v>#NUM!</v>
      </c>
      <c r="E96" s="111">
        <f t="shared" ref="E96:E99" si="26">A90-1</f>
        <v>0</v>
      </c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</row>
    <row r="97" spans="1:20" ht="30" x14ac:dyDescent="0.25">
      <c r="A97" s="194">
        <f t="shared" si="24"/>
        <v>0</v>
      </c>
      <c r="B97" s="193" t="s">
        <v>97</v>
      </c>
      <c r="C97" s="108">
        <f>NPV(Założenia_Predpoklady!$C$7,D91:AF91)+C91</f>
        <v>0</v>
      </c>
      <c r="D97" s="109" t="e">
        <f t="shared" si="25"/>
        <v>#NUM!</v>
      </c>
      <c r="E97" s="111">
        <f t="shared" si="26"/>
        <v>0</v>
      </c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</row>
    <row r="98" spans="1:20" ht="30" x14ac:dyDescent="0.25">
      <c r="A98" s="194">
        <f t="shared" si="24"/>
        <v>0</v>
      </c>
      <c r="B98" s="193" t="s">
        <v>99</v>
      </c>
      <c r="C98" s="108">
        <f>NPV(Założenia_Predpoklady!$C$7,D92:AF92)+C92</f>
        <v>0</v>
      </c>
      <c r="D98" s="109" t="e">
        <f t="shared" si="25"/>
        <v>#NUM!</v>
      </c>
      <c r="E98" s="111">
        <f t="shared" si="26"/>
        <v>0</v>
      </c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</row>
    <row r="99" spans="1:20" ht="30" x14ac:dyDescent="0.25">
      <c r="A99" s="194">
        <f t="shared" si="24"/>
        <v>0</v>
      </c>
      <c r="B99" s="193" t="s">
        <v>99</v>
      </c>
      <c r="C99" s="108">
        <f>NPV(Założenia_Predpoklady!$C$7,D93:AF93)+C93</f>
        <v>0</v>
      </c>
      <c r="D99" s="109" t="e">
        <f t="shared" si="25"/>
        <v>#NUM!</v>
      </c>
      <c r="E99" s="111">
        <f t="shared" si="26"/>
        <v>0</v>
      </c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</row>
    <row r="100" spans="1:20" x14ac:dyDescent="0.2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</row>
    <row r="101" spans="1:20" x14ac:dyDescent="0.2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</row>
    <row r="102" spans="1:20" x14ac:dyDescent="0.2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</row>
    <row r="103" spans="1:20" x14ac:dyDescent="0.25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</row>
    <row r="104" spans="1:20" x14ac:dyDescent="0.25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</row>
    <row r="105" spans="1:20" x14ac:dyDescent="0.25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</row>
    <row r="106" spans="1:20" x14ac:dyDescent="0.25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</row>
    <row r="107" spans="1:20" x14ac:dyDescent="0.25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</row>
    <row r="108" spans="1:20" x14ac:dyDescent="0.25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</row>
    <row r="109" spans="1:20" x14ac:dyDescent="0.25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</row>
    <row r="110" spans="1:20" x14ac:dyDescent="0.25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</row>
  </sheetData>
  <sheetProtection sheet="1" objects="1" scenarios="1" formatCells="0" formatColumns="0" formatRows="0" selectLockedCells="1"/>
  <mergeCells count="15">
    <mergeCell ref="C1:O1"/>
    <mergeCell ref="A68:B68"/>
    <mergeCell ref="A81:B81"/>
    <mergeCell ref="A94:B94"/>
    <mergeCell ref="A6:C6"/>
    <mergeCell ref="A21:C21"/>
    <mergeCell ref="A31:C31"/>
    <mergeCell ref="A34:C34"/>
    <mergeCell ref="A45:C45"/>
    <mergeCell ref="A48:C48"/>
    <mergeCell ref="A62:C62"/>
    <mergeCell ref="A75:C75"/>
    <mergeCell ref="A88:C88"/>
    <mergeCell ref="A1:B1"/>
    <mergeCell ref="A3:C3"/>
  </mergeCells>
  <conditionalFormatting sqref="C1">
    <cfRule type="cellIs" dxfId="16" priority="9" operator="equal">
      <formula>0</formula>
    </cfRule>
  </conditionalFormatting>
  <conditionalFormatting sqref="C46 C32:C33">
    <cfRule type="containsText" dxfId="15" priority="8" operator="containsText" text="brak">
      <formula>NOT(ISERROR(SEARCH("brak",C32)))</formula>
    </cfRule>
  </conditionalFormatting>
  <conditionalFormatting sqref="C22:AF29 C35:AF43">
    <cfRule type="cellIs" dxfId="14" priority="6" operator="equal">
      <formula>0</formula>
    </cfRule>
  </conditionalFormatting>
  <dataValidations xWindow="500" yWindow="771" count="2">
    <dataValidation type="list" allowBlank="1" showInputMessage="1" showErrorMessage="1" prompt="Wybierz z listy._x000a_Vybrať zo zoznamu." sqref="C58:C60">
      <formula1>$F$57:$I$57</formula1>
    </dataValidation>
    <dataValidation type="decimal" allowBlank="1" showInputMessage="1" showErrorMessage="1" prompt="Podaj wartość (0-100%)._x000a_Zadajte hodnotu (0-100%)." sqref="C4">
      <formula1>0</formula1>
      <formula2>1</formula2>
    </dataValidation>
  </dataValidations>
  <pageMargins left="0.7" right="0.7" top="0.75" bottom="0.75" header="0.3" footer="0.3"/>
  <pageSetup paperSize="9" scale="24" orientation="landscape" r:id="rId1"/>
  <rowBreaks count="1" manualBreakCount="1">
    <brk id="47" max="16383" man="1"/>
  </rowBreaks>
  <colBreaks count="1" manualBreakCount="1">
    <brk id="3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/>
  <dimension ref="A1:AF57"/>
  <sheetViews>
    <sheetView showGridLines="0" view="pageBreakPreview" topLeftCell="A43" zoomScaleNormal="30" zoomScaleSheetLayoutView="100" workbookViewId="0">
      <selection activeCell="B5" sqref="B5"/>
    </sheetView>
  </sheetViews>
  <sheetFormatPr defaultRowHeight="15" x14ac:dyDescent="0.25"/>
  <cols>
    <col min="1" max="1" width="6.42578125" customWidth="1"/>
    <col min="2" max="2" width="40.85546875" customWidth="1"/>
    <col min="3" max="31" width="15.7109375" customWidth="1"/>
  </cols>
  <sheetData>
    <row r="1" spans="1:31" ht="30" customHeight="1" x14ac:dyDescent="0.25">
      <c r="A1" s="424" t="s">
        <v>138</v>
      </c>
      <c r="B1" s="426"/>
      <c r="C1" s="391">
        <f>Założenia_Predpoklady!C1</f>
        <v>0</v>
      </c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3"/>
    </row>
    <row r="2" spans="1:31" ht="32.25" customHeight="1" x14ac:dyDescent="0.25">
      <c r="A2" s="209"/>
      <c r="B2" s="415" t="s">
        <v>269</v>
      </c>
      <c r="C2" s="415"/>
      <c r="D2" s="415"/>
      <c r="E2" s="415"/>
      <c r="F2" s="415"/>
    </row>
    <row r="3" spans="1:31" ht="30" x14ac:dyDescent="0.25">
      <c r="B3" s="176" t="s">
        <v>26</v>
      </c>
      <c r="C3" s="24">
        <f>Założenia_Predpoklady!C9</f>
        <v>2016</v>
      </c>
      <c r="D3" s="24">
        <f>Założenia_Predpoklady!D9</f>
        <v>2017</v>
      </c>
      <c r="E3" s="24">
        <f>Założenia_Predpoklady!E9</f>
        <v>2018</v>
      </c>
      <c r="F3" s="24">
        <f>Założenia_Predpoklady!F9</f>
        <v>2019</v>
      </c>
      <c r="G3" s="24">
        <f>Założenia_Predpoklady!G9</f>
        <v>2020</v>
      </c>
      <c r="H3" s="24">
        <f>Założenia_Predpoklady!H9</f>
        <v>2021</v>
      </c>
      <c r="I3" s="24">
        <f>Założenia_Predpoklady!I9</f>
        <v>2022</v>
      </c>
      <c r="J3" s="24">
        <f>Założenia_Predpoklady!J9</f>
        <v>2023</v>
      </c>
      <c r="K3" s="24">
        <f>Założenia_Predpoklady!K9</f>
        <v>2024</v>
      </c>
      <c r="L3" s="24">
        <f>Założenia_Predpoklady!L9</f>
        <v>2025</v>
      </c>
      <c r="M3" s="24">
        <f>Założenia_Predpoklady!M9</f>
        <v>2026</v>
      </c>
      <c r="N3" s="24">
        <f>Założenia_Predpoklady!N9</f>
        <v>2027</v>
      </c>
      <c r="O3" s="24">
        <f>Założenia_Predpoklady!O9</f>
        <v>2028</v>
      </c>
      <c r="P3" s="24">
        <f>Założenia_Predpoklady!P9</f>
        <v>2029</v>
      </c>
      <c r="Q3" s="24">
        <f>Założenia_Predpoklady!Q9</f>
        <v>2030</v>
      </c>
      <c r="R3" s="24">
        <f>Założenia_Predpoklady!R9</f>
        <v>2031</v>
      </c>
      <c r="S3" s="24">
        <f>Założenia_Predpoklady!S9</f>
        <v>2032</v>
      </c>
      <c r="T3" s="24">
        <f>Założenia_Predpoklady!T9</f>
        <v>2033</v>
      </c>
      <c r="U3" s="24">
        <f>Założenia_Predpoklady!U9</f>
        <v>2034</v>
      </c>
      <c r="V3" s="24">
        <f>Założenia_Predpoklady!V9</f>
        <v>2035</v>
      </c>
      <c r="W3" s="24">
        <f>Założenia_Predpoklady!W9</f>
        <v>2036</v>
      </c>
      <c r="X3" s="24">
        <f>Założenia_Predpoklady!X9</f>
        <v>2037</v>
      </c>
      <c r="Y3" s="24">
        <f>Założenia_Predpoklady!Y9</f>
        <v>2038</v>
      </c>
      <c r="Z3" s="24">
        <f>Założenia_Predpoklady!Z9</f>
        <v>2039</v>
      </c>
      <c r="AA3" s="24">
        <f>Założenia_Predpoklady!AA9</f>
        <v>2040</v>
      </c>
      <c r="AB3" s="107">
        <f>Założenia_Predpoklady!AB9</f>
        <v>2041</v>
      </c>
      <c r="AC3" s="107">
        <f>Założenia_Predpoklady!AC9</f>
        <v>2042</v>
      </c>
      <c r="AD3" s="107">
        <f>Założenia_Predpoklady!AD9</f>
        <v>2043</v>
      </c>
      <c r="AE3" s="107">
        <f>Założenia_Predpoklady!AE9</f>
        <v>2044</v>
      </c>
    </row>
    <row r="4" spans="1:31" ht="30" x14ac:dyDescent="0.25">
      <c r="B4" s="100" t="s">
        <v>203</v>
      </c>
      <c r="C4" s="94">
        <f>SUM(C5:C9)</f>
        <v>0</v>
      </c>
      <c r="D4" s="94">
        <f t="shared" ref="D4:AE4" si="0">SUM(D5:D9)</f>
        <v>0</v>
      </c>
      <c r="E4" s="94">
        <f t="shared" si="0"/>
        <v>0</v>
      </c>
      <c r="F4" s="94">
        <f t="shared" si="0"/>
        <v>0</v>
      </c>
      <c r="G4" s="94">
        <f t="shared" si="0"/>
        <v>0</v>
      </c>
      <c r="H4" s="94">
        <f t="shared" si="0"/>
        <v>0</v>
      </c>
      <c r="I4" s="94">
        <f t="shared" si="0"/>
        <v>0</v>
      </c>
      <c r="J4" s="94">
        <f t="shared" si="0"/>
        <v>0</v>
      </c>
      <c r="K4" s="94">
        <f t="shared" si="0"/>
        <v>0</v>
      </c>
      <c r="L4" s="94">
        <f t="shared" si="0"/>
        <v>0</v>
      </c>
      <c r="M4" s="94">
        <f t="shared" si="0"/>
        <v>0</v>
      </c>
      <c r="N4" s="94">
        <f t="shared" si="0"/>
        <v>0</v>
      </c>
      <c r="O4" s="94">
        <f t="shared" si="0"/>
        <v>0</v>
      </c>
      <c r="P4" s="94">
        <f t="shared" si="0"/>
        <v>0</v>
      </c>
      <c r="Q4" s="94">
        <f t="shared" si="0"/>
        <v>0</v>
      </c>
      <c r="R4" s="94">
        <f t="shared" si="0"/>
        <v>0</v>
      </c>
      <c r="S4" s="94">
        <f t="shared" si="0"/>
        <v>0</v>
      </c>
      <c r="T4" s="94">
        <f t="shared" si="0"/>
        <v>0</v>
      </c>
      <c r="U4" s="94">
        <f t="shared" si="0"/>
        <v>0</v>
      </c>
      <c r="V4" s="94">
        <f t="shared" si="0"/>
        <v>0</v>
      </c>
      <c r="W4" s="94">
        <f t="shared" si="0"/>
        <v>0</v>
      </c>
      <c r="X4" s="94">
        <f t="shared" si="0"/>
        <v>0</v>
      </c>
      <c r="Y4" s="94">
        <f t="shared" si="0"/>
        <v>0</v>
      </c>
      <c r="Z4" s="94">
        <f t="shared" si="0"/>
        <v>0</v>
      </c>
      <c r="AA4" s="94">
        <f t="shared" si="0"/>
        <v>0</v>
      </c>
      <c r="AB4" s="94">
        <f t="shared" si="0"/>
        <v>0</v>
      </c>
      <c r="AC4" s="94">
        <f t="shared" si="0"/>
        <v>0</v>
      </c>
      <c r="AD4" s="94">
        <f t="shared" si="0"/>
        <v>0</v>
      </c>
      <c r="AE4" s="94">
        <f t="shared" si="0"/>
        <v>0</v>
      </c>
    </row>
    <row r="5" spans="1:31" ht="30" x14ac:dyDescent="0.25">
      <c r="B5" s="308" t="s">
        <v>106</v>
      </c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</row>
    <row r="6" spans="1:31" ht="30" x14ac:dyDescent="0.25">
      <c r="B6" s="341" t="s">
        <v>107</v>
      </c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</row>
    <row r="7" spans="1:31" ht="30" x14ac:dyDescent="0.25">
      <c r="B7" s="341" t="s">
        <v>108</v>
      </c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</row>
    <row r="8" spans="1:31" ht="30" x14ac:dyDescent="0.25">
      <c r="B8" s="342" t="s">
        <v>204</v>
      </c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</row>
    <row r="9" spans="1:31" ht="30" x14ac:dyDescent="0.25">
      <c r="B9" s="343" t="s">
        <v>109</v>
      </c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</row>
    <row r="10" spans="1:31" ht="30" x14ac:dyDescent="0.25">
      <c r="B10" s="99" t="s">
        <v>205</v>
      </c>
      <c r="C10" s="97">
        <f>SUM(C11:C15)</f>
        <v>0</v>
      </c>
      <c r="D10" s="97">
        <f t="shared" ref="D10:AE10" si="1">SUM(D11:D15)</f>
        <v>0</v>
      </c>
      <c r="E10" s="97">
        <f t="shared" si="1"/>
        <v>0</v>
      </c>
      <c r="F10" s="97">
        <f t="shared" si="1"/>
        <v>0</v>
      </c>
      <c r="G10" s="97">
        <f t="shared" si="1"/>
        <v>0</v>
      </c>
      <c r="H10" s="97">
        <f t="shared" si="1"/>
        <v>0</v>
      </c>
      <c r="I10" s="97">
        <f t="shared" si="1"/>
        <v>0</v>
      </c>
      <c r="J10" s="97">
        <f t="shared" si="1"/>
        <v>0</v>
      </c>
      <c r="K10" s="97">
        <f t="shared" si="1"/>
        <v>0</v>
      </c>
      <c r="L10" s="97">
        <f t="shared" si="1"/>
        <v>0</v>
      </c>
      <c r="M10" s="97">
        <f t="shared" si="1"/>
        <v>0</v>
      </c>
      <c r="N10" s="97">
        <f t="shared" si="1"/>
        <v>0</v>
      </c>
      <c r="O10" s="97">
        <f t="shared" si="1"/>
        <v>0</v>
      </c>
      <c r="P10" s="97">
        <f t="shared" si="1"/>
        <v>0</v>
      </c>
      <c r="Q10" s="97">
        <f t="shared" si="1"/>
        <v>0</v>
      </c>
      <c r="R10" s="97">
        <f t="shared" si="1"/>
        <v>0</v>
      </c>
      <c r="S10" s="97">
        <f t="shared" si="1"/>
        <v>0</v>
      </c>
      <c r="T10" s="97">
        <f t="shared" si="1"/>
        <v>0</v>
      </c>
      <c r="U10" s="97">
        <f t="shared" si="1"/>
        <v>0</v>
      </c>
      <c r="V10" s="97">
        <f t="shared" si="1"/>
        <v>0</v>
      </c>
      <c r="W10" s="97">
        <f t="shared" si="1"/>
        <v>0</v>
      </c>
      <c r="X10" s="97">
        <f t="shared" si="1"/>
        <v>0</v>
      </c>
      <c r="Y10" s="97">
        <f t="shared" si="1"/>
        <v>0</v>
      </c>
      <c r="Z10" s="97">
        <f t="shared" si="1"/>
        <v>0</v>
      </c>
      <c r="AA10" s="97">
        <f t="shared" si="1"/>
        <v>0</v>
      </c>
      <c r="AB10" s="97">
        <f t="shared" si="1"/>
        <v>0</v>
      </c>
      <c r="AC10" s="97">
        <f t="shared" si="1"/>
        <v>0</v>
      </c>
      <c r="AD10" s="97">
        <f t="shared" si="1"/>
        <v>0</v>
      </c>
      <c r="AE10" s="97">
        <f t="shared" si="1"/>
        <v>0</v>
      </c>
    </row>
    <row r="11" spans="1:31" ht="30" x14ac:dyDescent="0.25">
      <c r="B11" s="308" t="s">
        <v>110</v>
      </c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295"/>
      <c r="S11" s="344"/>
      <c r="T11" s="295"/>
      <c r="U11" s="344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</row>
    <row r="12" spans="1:31" ht="30" x14ac:dyDescent="0.25">
      <c r="B12" s="341" t="s">
        <v>111</v>
      </c>
      <c r="C12" s="344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</row>
    <row r="13" spans="1:31" ht="30" x14ac:dyDescent="0.25">
      <c r="B13" s="308" t="s">
        <v>248</v>
      </c>
      <c r="C13" s="344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</row>
    <row r="14" spans="1:31" ht="30" x14ac:dyDescent="0.25">
      <c r="B14" s="308" t="s">
        <v>112</v>
      </c>
      <c r="C14" s="344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</row>
    <row r="15" spans="1:31" ht="30" x14ac:dyDescent="0.25">
      <c r="B15" s="279" t="s">
        <v>249</v>
      </c>
      <c r="C15" s="344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</row>
    <row r="16" spans="1:31" ht="30" x14ac:dyDescent="0.25">
      <c r="B16" s="98" t="s">
        <v>274</v>
      </c>
      <c r="C16" s="97">
        <f>IF(C3=0,0,C4-C10)</f>
        <v>0</v>
      </c>
      <c r="D16" s="97">
        <f t="shared" ref="D16:AE16" si="2">IF(D3=0,0,D4-D10)</f>
        <v>0</v>
      </c>
      <c r="E16" s="97">
        <f t="shared" si="2"/>
        <v>0</v>
      </c>
      <c r="F16" s="97">
        <f t="shared" si="2"/>
        <v>0</v>
      </c>
      <c r="G16" s="97">
        <f t="shared" si="2"/>
        <v>0</v>
      </c>
      <c r="H16" s="97">
        <f t="shared" si="2"/>
        <v>0</v>
      </c>
      <c r="I16" s="97">
        <f t="shared" si="2"/>
        <v>0</v>
      </c>
      <c r="J16" s="97">
        <f t="shared" si="2"/>
        <v>0</v>
      </c>
      <c r="K16" s="97">
        <f t="shared" si="2"/>
        <v>0</v>
      </c>
      <c r="L16" s="97">
        <f t="shared" si="2"/>
        <v>0</v>
      </c>
      <c r="M16" s="97">
        <f t="shared" si="2"/>
        <v>0</v>
      </c>
      <c r="N16" s="97">
        <f t="shared" si="2"/>
        <v>0</v>
      </c>
      <c r="O16" s="97">
        <f t="shared" si="2"/>
        <v>0</v>
      </c>
      <c r="P16" s="97">
        <f t="shared" si="2"/>
        <v>0</v>
      </c>
      <c r="Q16" s="97">
        <f t="shared" si="2"/>
        <v>0</v>
      </c>
      <c r="R16" s="97">
        <f t="shared" si="2"/>
        <v>0</v>
      </c>
      <c r="S16" s="97">
        <f t="shared" si="2"/>
        <v>0</v>
      </c>
      <c r="T16" s="97">
        <f t="shared" si="2"/>
        <v>0</v>
      </c>
      <c r="U16" s="97">
        <f t="shared" si="2"/>
        <v>0</v>
      </c>
      <c r="V16" s="97">
        <f t="shared" si="2"/>
        <v>0</v>
      </c>
      <c r="W16" s="97">
        <f t="shared" si="2"/>
        <v>0</v>
      </c>
      <c r="X16" s="97">
        <f t="shared" si="2"/>
        <v>0</v>
      </c>
      <c r="Y16" s="97">
        <f t="shared" si="2"/>
        <v>0</v>
      </c>
      <c r="Z16" s="97">
        <f t="shared" si="2"/>
        <v>0</v>
      </c>
      <c r="AA16" s="97">
        <f t="shared" si="2"/>
        <v>0</v>
      </c>
      <c r="AB16" s="97">
        <f t="shared" si="2"/>
        <v>0</v>
      </c>
      <c r="AC16" s="97">
        <f t="shared" si="2"/>
        <v>0</v>
      </c>
      <c r="AD16" s="97">
        <f t="shared" si="2"/>
        <v>0</v>
      </c>
      <c r="AE16" s="97">
        <f t="shared" si="2"/>
        <v>0</v>
      </c>
    </row>
    <row r="17" spans="1:32" ht="45" x14ac:dyDescent="0.25">
      <c r="B17" s="18" t="s">
        <v>198</v>
      </c>
      <c r="C17" s="295"/>
      <c r="D17" s="15">
        <f>IF(D3&gt;0,C18,0)</f>
        <v>0</v>
      </c>
      <c r="E17" s="15">
        <f t="shared" ref="E17:AE17" si="3">IF(E3&gt;0,D18,0)</f>
        <v>0</v>
      </c>
      <c r="F17" s="15">
        <f t="shared" si="3"/>
        <v>0</v>
      </c>
      <c r="G17" s="15">
        <f t="shared" si="3"/>
        <v>0</v>
      </c>
      <c r="H17" s="15">
        <f t="shared" si="3"/>
        <v>0</v>
      </c>
      <c r="I17" s="15">
        <f t="shared" si="3"/>
        <v>0</v>
      </c>
      <c r="J17" s="15">
        <f t="shared" si="3"/>
        <v>0</v>
      </c>
      <c r="K17" s="15">
        <f t="shared" si="3"/>
        <v>0</v>
      </c>
      <c r="L17" s="15">
        <f t="shared" si="3"/>
        <v>0</v>
      </c>
      <c r="M17" s="15">
        <f t="shared" si="3"/>
        <v>0</v>
      </c>
      <c r="N17" s="15">
        <f t="shared" si="3"/>
        <v>0</v>
      </c>
      <c r="O17" s="15">
        <f t="shared" si="3"/>
        <v>0</v>
      </c>
      <c r="P17" s="15">
        <f t="shared" si="3"/>
        <v>0</v>
      </c>
      <c r="Q17" s="15">
        <f t="shared" si="3"/>
        <v>0</v>
      </c>
      <c r="R17" s="15">
        <f t="shared" si="3"/>
        <v>0</v>
      </c>
      <c r="S17" s="15">
        <f t="shared" si="3"/>
        <v>0</v>
      </c>
      <c r="T17" s="15">
        <f t="shared" si="3"/>
        <v>0</v>
      </c>
      <c r="U17" s="15">
        <f t="shared" si="3"/>
        <v>0</v>
      </c>
      <c r="V17" s="15">
        <f t="shared" si="3"/>
        <v>0</v>
      </c>
      <c r="W17" s="15">
        <f t="shared" si="3"/>
        <v>0</v>
      </c>
      <c r="X17" s="15">
        <f t="shared" si="3"/>
        <v>0</v>
      </c>
      <c r="Y17" s="15">
        <f t="shared" si="3"/>
        <v>0</v>
      </c>
      <c r="Z17" s="15">
        <f t="shared" si="3"/>
        <v>0</v>
      </c>
      <c r="AA17" s="15">
        <f t="shared" si="3"/>
        <v>0</v>
      </c>
      <c r="AB17" s="15">
        <f t="shared" si="3"/>
        <v>0</v>
      </c>
      <c r="AC17" s="15">
        <f t="shared" si="3"/>
        <v>0</v>
      </c>
      <c r="AD17" s="15">
        <f t="shared" si="3"/>
        <v>0</v>
      </c>
      <c r="AE17" s="15">
        <f t="shared" si="3"/>
        <v>0</v>
      </c>
    </row>
    <row r="18" spans="1:32" ht="30" x14ac:dyDescent="0.25">
      <c r="B18" s="18" t="s">
        <v>199</v>
      </c>
      <c r="C18" s="15">
        <f>IF(C3=0,"",C16+C17)</f>
        <v>0</v>
      </c>
      <c r="D18" s="15">
        <f t="shared" ref="D18:AE18" si="4">IF(D3=0,"",D16+D17)</f>
        <v>0</v>
      </c>
      <c r="E18" s="15">
        <f t="shared" si="4"/>
        <v>0</v>
      </c>
      <c r="F18" s="15">
        <f t="shared" si="4"/>
        <v>0</v>
      </c>
      <c r="G18" s="15">
        <f t="shared" si="4"/>
        <v>0</v>
      </c>
      <c r="H18" s="15">
        <f t="shared" si="4"/>
        <v>0</v>
      </c>
      <c r="I18" s="15">
        <f t="shared" si="4"/>
        <v>0</v>
      </c>
      <c r="J18" s="15">
        <f t="shared" si="4"/>
        <v>0</v>
      </c>
      <c r="K18" s="15">
        <f t="shared" si="4"/>
        <v>0</v>
      </c>
      <c r="L18" s="15">
        <f t="shared" si="4"/>
        <v>0</v>
      </c>
      <c r="M18" s="15">
        <f t="shared" si="4"/>
        <v>0</v>
      </c>
      <c r="N18" s="15">
        <f t="shared" si="4"/>
        <v>0</v>
      </c>
      <c r="O18" s="15">
        <f t="shared" si="4"/>
        <v>0</v>
      </c>
      <c r="P18" s="15">
        <f t="shared" si="4"/>
        <v>0</v>
      </c>
      <c r="Q18" s="15">
        <f t="shared" si="4"/>
        <v>0</v>
      </c>
      <c r="R18" s="15">
        <f t="shared" si="4"/>
        <v>0</v>
      </c>
      <c r="S18" s="15">
        <f t="shared" si="4"/>
        <v>0</v>
      </c>
      <c r="T18" s="15">
        <f t="shared" si="4"/>
        <v>0</v>
      </c>
      <c r="U18" s="15">
        <f t="shared" si="4"/>
        <v>0</v>
      </c>
      <c r="V18" s="15">
        <f t="shared" si="4"/>
        <v>0</v>
      </c>
      <c r="W18" s="15">
        <f t="shared" si="4"/>
        <v>0</v>
      </c>
      <c r="X18" s="15">
        <f t="shared" si="4"/>
        <v>0</v>
      </c>
      <c r="Y18" s="15">
        <f t="shared" si="4"/>
        <v>0</v>
      </c>
      <c r="Z18" s="15">
        <f t="shared" si="4"/>
        <v>0</v>
      </c>
      <c r="AA18" s="15">
        <f t="shared" si="4"/>
        <v>0</v>
      </c>
      <c r="AB18" s="15">
        <f t="shared" si="4"/>
        <v>0</v>
      </c>
      <c r="AC18" s="15">
        <f t="shared" si="4"/>
        <v>0</v>
      </c>
      <c r="AD18" s="15">
        <f t="shared" si="4"/>
        <v>0</v>
      </c>
      <c r="AE18" s="15">
        <f t="shared" si="4"/>
        <v>0</v>
      </c>
    </row>
    <row r="19" spans="1:32" x14ac:dyDescent="0.25">
      <c r="A19" s="1"/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1"/>
    </row>
    <row r="20" spans="1:32" ht="30" customHeight="1" x14ac:dyDescent="0.25">
      <c r="A20" s="208"/>
      <c r="B20" s="415" t="s">
        <v>155</v>
      </c>
      <c r="C20" s="415"/>
      <c r="D20" s="415"/>
      <c r="E20" s="415"/>
      <c r="F20" s="415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1"/>
    </row>
    <row r="21" spans="1:32" ht="30" x14ac:dyDescent="0.25">
      <c r="A21" s="1"/>
      <c r="B21" s="176" t="s">
        <v>26</v>
      </c>
      <c r="C21" s="78">
        <f>C3</f>
        <v>2016</v>
      </c>
      <c r="D21" s="78">
        <f t="shared" ref="D21:AE21" si="5">D3</f>
        <v>2017</v>
      </c>
      <c r="E21" s="78">
        <f t="shared" si="5"/>
        <v>2018</v>
      </c>
      <c r="F21" s="78">
        <f t="shared" si="5"/>
        <v>2019</v>
      </c>
      <c r="G21" s="78">
        <f t="shared" si="5"/>
        <v>2020</v>
      </c>
      <c r="H21" s="78">
        <f t="shared" si="5"/>
        <v>2021</v>
      </c>
      <c r="I21" s="78">
        <f t="shared" si="5"/>
        <v>2022</v>
      </c>
      <c r="J21" s="78">
        <f t="shared" si="5"/>
        <v>2023</v>
      </c>
      <c r="K21" s="78">
        <f t="shared" si="5"/>
        <v>2024</v>
      </c>
      <c r="L21" s="78">
        <f t="shared" si="5"/>
        <v>2025</v>
      </c>
      <c r="M21" s="78">
        <f t="shared" si="5"/>
        <v>2026</v>
      </c>
      <c r="N21" s="78">
        <f t="shared" si="5"/>
        <v>2027</v>
      </c>
      <c r="O21" s="78">
        <f t="shared" si="5"/>
        <v>2028</v>
      </c>
      <c r="P21" s="78">
        <f t="shared" si="5"/>
        <v>2029</v>
      </c>
      <c r="Q21" s="78">
        <f t="shared" si="5"/>
        <v>2030</v>
      </c>
      <c r="R21" s="78">
        <f t="shared" si="5"/>
        <v>2031</v>
      </c>
      <c r="S21" s="78">
        <f t="shared" si="5"/>
        <v>2032</v>
      </c>
      <c r="T21" s="78">
        <f t="shared" si="5"/>
        <v>2033</v>
      </c>
      <c r="U21" s="78">
        <f t="shared" si="5"/>
        <v>2034</v>
      </c>
      <c r="V21" s="78">
        <f t="shared" si="5"/>
        <v>2035</v>
      </c>
      <c r="W21" s="78">
        <f t="shared" si="5"/>
        <v>2036</v>
      </c>
      <c r="X21" s="78">
        <f t="shared" si="5"/>
        <v>2037</v>
      </c>
      <c r="Y21" s="78">
        <f t="shared" si="5"/>
        <v>2038</v>
      </c>
      <c r="Z21" s="78">
        <f t="shared" si="5"/>
        <v>2039</v>
      </c>
      <c r="AA21" s="78">
        <f t="shared" si="5"/>
        <v>2040</v>
      </c>
      <c r="AB21" s="78">
        <f t="shared" si="5"/>
        <v>2041</v>
      </c>
      <c r="AC21" s="78">
        <f t="shared" si="5"/>
        <v>2042</v>
      </c>
      <c r="AD21" s="78">
        <f t="shared" si="5"/>
        <v>2043</v>
      </c>
      <c r="AE21" s="78">
        <f t="shared" si="5"/>
        <v>2044</v>
      </c>
      <c r="AF21" s="1"/>
    </row>
    <row r="22" spans="1:32" ht="30" x14ac:dyDescent="0.25">
      <c r="A22" s="1"/>
      <c r="B22" s="19" t="s">
        <v>114</v>
      </c>
      <c r="C22" s="15">
        <f>SUM(C23:C27)</f>
        <v>0</v>
      </c>
      <c r="D22" s="15">
        <f t="shared" ref="D22:AE22" si="6">SUM(D23:D27)</f>
        <v>0</v>
      </c>
      <c r="E22" s="15">
        <f t="shared" si="6"/>
        <v>0</v>
      </c>
      <c r="F22" s="15">
        <f t="shared" si="6"/>
        <v>0</v>
      </c>
      <c r="G22" s="15">
        <f t="shared" si="6"/>
        <v>0</v>
      </c>
      <c r="H22" s="15">
        <f t="shared" si="6"/>
        <v>0</v>
      </c>
      <c r="I22" s="15">
        <f t="shared" si="6"/>
        <v>0</v>
      </c>
      <c r="J22" s="15">
        <f t="shared" si="6"/>
        <v>0</v>
      </c>
      <c r="K22" s="15">
        <f t="shared" si="6"/>
        <v>0</v>
      </c>
      <c r="L22" s="15">
        <f t="shared" si="6"/>
        <v>0</v>
      </c>
      <c r="M22" s="15">
        <f t="shared" si="6"/>
        <v>0</v>
      </c>
      <c r="N22" s="15">
        <f t="shared" si="6"/>
        <v>0</v>
      </c>
      <c r="O22" s="15">
        <f t="shared" si="6"/>
        <v>0</v>
      </c>
      <c r="P22" s="15">
        <f t="shared" si="6"/>
        <v>0</v>
      </c>
      <c r="Q22" s="15">
        <f t="shared" si="6"/>
        <v>0</v>
      </c>
      <c r="R22" s="15">
        <f t="shared" si="6"/>
        <v>0</v>
      </c>
      <c r="S22" s="15">
        <f t="shared" si="6"/>
        <v>0</v>
      </c>
      <c r="T22" s="15">
        <f t="shared" si="6"/>
        <v>0</v>
      </c>
      <c r="U22" s="15">
        <f t="shared" si="6"/>
        <v>0</v>
      </c>
      <c r="V22" s="15">
        <f t="shared" si="6"/>
        <v>0</v>
      </c>
      <c r="W22" s="15">
        <f t="shared" si="6"/>
        <v>0</v>
      </c>
      <c r="X22" s="15">
        <f t="shared" si="6"/>
        <v>0</v>
      </c>
      <c r="Y22" s="15">
        <f t="shared" si="6"/>
        <v>0</v>
      </c>
      <c r="Z22" s="15">
        <f t="shared" si="6"/>
        <v>0</v>
      </c>
      <c r="AA22" s="15">
        <f t="shared" si="6"/>
        <v>0</v>
      </c>
      <c r="AB22" s="15">
        <f t="shared" si="6"/>
        <v>0</v>
      </c>
      <c r="AC22" s="15">
        <f t="shared" si="6"/>
        <v>0</v>
      </c>
      <c r="AD22" s="15">
        <f t="shared" si="6"/>
        <v>0</v>
      </c>
      <c r="AE22" s="15">
        <f t="shared" si="6"/>
        <v>0</v>
      </c>
      <c r="AF22" s="1"/>
    </row>
    <row r="23" spans="1:32" ht="30" x14ac:dyDescent="0.25">
      <c r="A23" s="1"/>
      <c r="B23" s="183" t="s">
        <v>106</v>
      </c>
      <c r="C23" s="15">
        <f>Dane_Dáta!C189+Dane_Dáta!C207</f>
        <v>0</v>
      </c>
      <c r="D23" s="15">
        <f>Dane_Dáta!D189+Dane_Dáta!D207</f>
        <v>0</v>
      </c>
      <c r="E23" s="15">
        <f>Dane_Dáta!E189+Dane_Dáta!E207</f>
        <v>0</v>
      </c>
      <c r="F23" s="15">
        <f>Dane_Dáta!F189+Dane_Dáta!F207</f>
        <v>0</v>
      </c>
      <c r="G23" s="15">
        <f>Dane_Dáta!G189+Dane_Dáta!G207</f>
        <v>0</v>
      </c>
      <c r="H23" s="15">
        <f>Dane_Dáta!H189+Dane_Dáta!H207</f>
        <v>0</v>
      </c>
      <c r="I23" s="15">
        <f>Dane_Dáta!I189+Dane_Dáta!I207</f>
        <v>0</v>
      </c>
      <c r="J23" s="15">
        <f>Dane_Dáta!J189+Dane_Dáta!J207</f>
        <v>0</v>
      </c>
      <c r="K23" s="15">
        <f>Dane_Dáta!K189+Dane_Dáta!K207</f>
        <v>0</v>
      </c>
      <c r="L23" s="15">
        <f>Dane_Dáta!L189+Dane_Dáta!L207</f>
        <v>0</v>
      </c>
      <c r="M23" s="15">
        <f>Dane_Dáta!M189+Dane_Dáta!M207</f>
        <v>0</v>
      </c>
      <c r="N23" s="15">
        <f>Dane_Dáta!N189+Dane_Dáta!N207</f>
        <v>0</v>
      </c>
      <c r="O23" s="15">
        <f>Dane_Dáta!O189+Dane_Dáta!O207</f>
        <v>0</v>
      </c>
      <c r="P23" s="15">
        <f>Dane_Dáta!P189+Dane_Dáta!P207</f>
        <v>0</v>
      </c>
      <c r="Q23" s="15">
        <f>Dane_Dáta!Q189+Dane_Dáta!Q207</f>
        <v>0</v>
      </c>
      <c r="R23" s="15">
        <f>Dane_Dáta!R189+Dane_Dáta!R207</f>
        <v>0</v>
      </c>
      <c r="S23" s="15">
        <f>Dane_Dáta!S189+Dane_Dáta!S207</f>
        <v>0</v>
      </c>
      <c r="T23" s="15">
        <f>Dane_Dáta!T189+Dane_Dáta!T207</f>
        <v>0</v>
      </c>
      <c r="U23" s="15">
        <f>Dane_Dáta!U189+Dane_Dáta!U207</f>
        <v>0</v>
      </c>
      <c r="V23" s="15">
        <f>Dane_Dáta!V189+Dane_Dáta!V207</f>
        <v>0</v>
      </c>
      <c r="W23" s="15">
        <f>Dane_Dáta!W189+Dane_Dáta!W207</f>
        <v>0</v>
      </c>
      <c r="X23" s="15">
        <f>Dane_Dáta!X189+Dane_Dáta!X207</f>
        <v>0</v>
      </c>
      <c r="Y23" s="15">
        <f>Dane_Dáta!Y189+Dane_Dáta!Y207</f>
        <v>0</v>
      </c>
      <c r="Z23" s="15">
        <f>Dane_Dáta!Z189+Dane_Dáta!Z207</f>
        <v>0</v>
      </c>
      <c r="AA23" s="15">
        <f>Dane_Dáta!AA189+Dane_Dáta!AA207</f>
        <v>0</v>
      </c>
      <c r="AB23" s="15">
        <f>Dane_Dáta!AB189+Dane_Dáta!AB207</f>
        <v>0</v>
      </c>
      <c r="AC23" s="15">
        <f>Dane_Dáta!AC189+Dane_Dáta!AC207</f>
        <v>0</v>
      </c>
      <c r="AD23" s="15">
        <f>Dane_Dáta!AD189+Dane_Dáta!AD207</f>
        <v>0</v>
      </c>
      <c r="AE23" s="15">
        <f>Dane_Dáta!AE189+Dane_Dáta!AE207</f>
        <v>0</v>
      </c>
      <c r="AF23" s="1"/>
    </row>
    <row r="24" spans="1:32" ht="30" x14ac:dyDescent="0.25">
      <c r="A24" s="1"/>
      <c r="B24" s="45" t="s">
        <v>113</v>
      </c>
      <c r="C24" s="15">
        <f>Dane_Dáta!C198+Dane_Dáta!C200+Dane_Dáta!C205</f>
        <v>0</v>
      </c>
      <c r="D24" s="15">
        <f>Dane_Dáta!D198+Dane_Dáta!D200+Dane_Dáta!D205</f>
        <v>0</v>
      </c>
      <c r="E24" s="15">
        <f>Dane_Dáta!E198+Dane_Dáta!E200+Dane_Dáta!E205</f>
        <v>0</v>
      </c>
      <c r="F24" s="15">
        <f>Dane_Dáta!F198+Dane_Dáta!F200+Dane_Dáta!F205</f>
        <v>0</v>
      </c>
      <c r="G24" s="15">
        <f>Dane_Dáta!G198+Dane_Dáta!G200+Dane_Dáta!G205</f>
        <v>0</v>
      </c>
      <c r="H24" s="15">
        <f>Dane_Dáta!H198+Dane_Dáta!H200+Dane_Dáta!H205</f>
        <v>0</v>
      </c>
      <c r="I24" s="15">
        <f>Dane_Dáta!I198+Dane_Dáta!I200+Dane_Dáta!I205</f>
        <v>0</v>
      </c>
      <c r="J24" s="15">
        <f>Dane_Dáta!J198+Dane_Dáta!J200+Dane_Dáta!J205</f>
        <v>0</v>
      </c>
      <c r="K24" s="15">
        <f>Dane_Dáta!K198+Dane_Dáta!K200+Dane_Dáta!K205</f>
        <v>0</v>
      </c>
      <c r="L24" s="15">
        <f>Dane_Dáta!L198+Dane_Dáta!L200+Dane_Dáta!L205</f>
        <v>0</v>
      </c>
      <c r="M24" s="15">
        <f>Dane_Dáta!M198+Dane_Dáta!M200+Dane_Dáta!M205</f>
        <v>0</v>
      </c>
      <c r="N24" s="15">
        <f>Dane_Dáta!N198+Dane_Dáta!N200+Dane_Dáta!N205</f>
        <v>0</v>
      </c>
      <c r="O24" s="15">
        <f>Dane_Dáta!O198+Dane_Dáta!O200+Dane_Dáta!O205</f>
        <v>0</v>
      </c>
      <c r="P24" s="15">
        <f>Dane_Dáta!P198+Dane_Dáta!P200+Dane_Dáta!P205</f>
        <v>0</v>
      </c>
      <c r="Q24" s="15">
        <f>Dane_Dáta!Q198+Dane_Dáta!Q200+Dane_Dáta!Q205</f>
        <v>0</v>
      </c>
      <c r="R24" s="15">
        <f>Dane_Dáta!R198+Dane_Dáta!R200+Dane_Dáta!R205</f>
        <v>0</v>
      </c>
      <c r="S24" s="15">
        <f>Dane_Dáta!S198+Dane_Dáta!S200+Dane_Dáta!S205</f>
        <v>0</v>
      </c>
      <c r="T24" s="15">
        <f>Dane_Dáta!T198+Dane_Dáta!T200+Dane_Dáta!T205</f>
        <v>0</v>
      </c>
      <c r="U24" s="15">
        <f>Dane_Dáta!U198+Dane_Dáta!U200+Dane_Dáta!U205</f>
        <v>0</v>
      </c>
      <c r="V24" s="15">
        <f>Dane_Dáta!V198+Dane_Dáta!V200+Dane_Dáta!V205</f>
        <v>0</v>
      </c>
      <c r="W24" s="15">
        <f>Dane_Dáta!W198+Dane_Dáta!W200+Dane_Dáta!W205</f>
        <v>0</v>
      </c>
      <c r="X24" s="15">
        <f>Dane_Dáta!X198+Dane_Dáta!X200+Dane_Dáta!X205</f>
        <v>0</v>
      </c>
      <c r="Y24" s="15">
        <f>Dane_Dáta!Y198+Dane_Dáta!Y200+Dane_Dáta!Y205</f>
        <v>0</v>
      </c>
      <c r="Z24" s="15">
        <f>Dane_Dáta!Z198+Dane_Dáta!Z200+Dane_Dáta!Z205</f>
        <v>0</v>
      </c>
      <c r="AA24" s="15">
        <f>Dane_Dáta!AA198+Dane_Dáta!AA200+Dane_Dáta!AA205</f>
        <v>0</v>
      </c>
      <c r="AB24" s="15">
        <f>Dane_Dáta!AB198+Dane_Dáta!AB200+Dane_Dáta!AB205</f>
        <v>0</v>
      </c>
      <c r="AC24" s="15">
        <f>Dane_Dáta!AC198+Dane_Dáta!AC200+Dane_Dáta!AC205</f>
        <v>0</v>
      </c>
      <c r="AD24" s="15">
        <f>Dane_Dáta!AD198+Dane_Dáta!AD200+Dane_Dáta!AD205</f>
        <v>0</v>
      </c>
      <c r="AE24" s="15">
        <f>Dane_Dáta!AE198+Dane_Dáta!AE200+Dane_Dáta!AE205</f>
        <v>0</v>
      </c>
      <c r="AF24" s="1"/>
    </row>
    <row r="25" spans="1:32" ht="30" x14ac:dyDescent="0.25">
      <c r="B25" s="50" t="s">
        <v>108</v>
      </c>
      <c r="C25" s="47">
        <f>Dane_Dáta!C201+Dane_Dáta!C206</f>
        <v>0</v>
      </c>
      <c r="D25" s="47">
        <f>Dane_Dáta!D201+Dane_Dáta!D206</f>
        <v>0</v>
      </c>
      <c r="E25" s="47">
        <f>Dane_Dáta!E201+Dane_Dáta!E206</f>
        <v>0</v>
      </c>
      <c r="F25" s="47">
        <f>Dane_Dáta!F201+Dane_Dáta!F206</f>
        <v>0</v>
      </c>
      <c r="G25" s="47">
        <f>Dane_Dáta!G201+Dane_Dáta!G206</f>
        <v>0</v>
      </c>
      <c r="H25" s="47">
        <f>Dane_Dáta!H201+Dane_Dáta!H206</f>
        <v>0</v>
      </c>
      <c r="I25" s="47">
        <f>Dane_Dáta!I201+Dane_Dáta!I206</f>
        <v>0</v>
      </c>
      <c r="J25" s="47">
        <f>Dane_Dáta!J201+Dane_Dáta!J206</f>
        <v>0</v>
      </c>
      <c r="K25" s="47">
        <f>Dane_Dáta!K201+Dane_Dáta!K206</f>
        <v>0</v>
      </c>
      <c r="L25" s="47">
        <f>Dane_Dáta!L201+Dane_Dáta!L206</f>
        <v>0</v>
      </c>
      <c r="M25" s="47">
        <f>Dane_Dáta!M201+Dane_Dáta!M206</f>
        <v>0</v>
      </c>
      <c r="N25" s="47">
        <f>Dane_Dáta!N201+Dane_Dáta!N206</f>
        <v>0</v>
      </c>
      <c r="O25" s="47">
        <f>Dane_Dáta!O201+Dane_Dáta!O206</f>
        <v>0</v>
      </c>
      <c r="P25" s="47">
        <f>Dane_Dáta!P201+Dane_Dáta!P206</f>
        <v>0</v>
      </c>
      <c r="Q25" s="47">
        <f>Dane_Dáta!Q201+Dane_Dáta!Q206</f>
        <v>0</v>
      </c>
      <c r="R25" s="47">
        <f>Dane_Dáta!R201+Dane_Dáta!R206</f>
        <v>0</v>
      </c>
      <c r="S25" s="47">
        <f>Dane_Dáta!S201+Dane_Dáta!S206</f>
        <v>0</v>
      </c>
      <c r="T25" s="47">
        <f>Dane_Dáta!T201+Dane_Dáta!T206</f>
        <v>0</v>
      </c>
      <c r="U25" s="47">
        <f>Dane_Dáta!U201+Dane_Dáta!U206</f>
        <v>0</v>
      </c>
      <c r="V25" s="47">
        <f>Dane_Dáta!V201+Dane_Dáta!V206</f>
        <v>0</v>
      </c>
      <c r="W25" s="47">
        <f>Dane_Dáta!W201+Dane_Dáta!W206</f>
        <v>0</v>
      </c>
      <c r="X25" s="47">
        <f>Dane_Dáta!X201+Dane_Dáta!X206</f>
        <v>0</v>
      </c>
      <c r="Y25" s="47">
        <f>Dane_Dáta!Y201+Dane_Dáta!Y206</f>
        <v>0</v>
      </c>
      <c r="Z25" s="47">
        <f>Dane_Dáta!Z201+Dane_Dáta!Z206</f>
        <v>0</v>
      </c>
      <c r="AA25" s="47">
        <f>Dane_Dáta!AA201+Dane_Dáta!AA206</f>
        <v>0</v>
      </c>
      <c r="AB25" s="47">
        <f>Dane_Dáta!AB201+Dane_Dáta!AB206</f>
        <v>0</v>
      </c>
      <c r="AC25" s="47">
        <f>Dane_Dáta!AC201+Dane_Dáta!AC206</f>
        <v>0</v>
      </c>
      <c r="AD25" s="47">
        <f>Dane_Dáta!AD201+Dane_Dáta!AD206</f>
        <v>0</v>
      </c>
      <c r="AE25" s="47">
        <f>Dane_Dáta!AE201+Dane_Dáta!AE206</f>
        <v>0</v>
      </c>
    </row>
    <row r="26" spans="1:32" ht="30" x14ac:dyDescent="0.25">
      <c r="B26" s="258" t="s">
        <v>204</v>
      </c>
      <c r="C26" s="47">
        <f>Dane_Dáta!C194</f>
        <v>0</v>
      </c>
      <c r="D26" s="47">
        <f>Dane_Dáta!D194</f>
        <v>0</v>
      </c>
      <c r="E26" s="47">
        <f>Dane_Dáta!E194</f>
        <v>0</v>
      </c>
      <c r="F26" s="47">
        <f>Dane_Dáta!F194</f>
        <v>0</v>
      </c>
      <c r="G26" s="47">
        <f>Dane_Dáta!G194</f>
        <v>0</v>
      </c>
      <c r="H26" s="47">
        <f>Dane_Dáta!H194</f>
        <v>0</v>
      </c>
      <c r="I26" s="47">
        <f>Dane_Dáta!I194</f>
        <v>0</v>
      </c>
      <c r="J26" s="47">
        <f>Dane_Dáta!J194</f>
        <v>0</v>
      </c>
      <c r="K26" s="47">
        <f>Dane_Dáta!K194</f>
        <v>0</v>
      </c>
      <c r="L26" s="47">
        <f>Dane_Dáta!L194</f>
        <v>0</v>
      </c>
      <c r="M26" s="47">
        <f>Dane_Dáta!M194</f>
        <v>0</v>
      </c>
      <c r="N26" s="47">
        <f>Dane_Dáta!N194</f>
        <v>0</v>
      </c>
      <c r="O26" s="47">
        <f>Dane_Dáta!O194</f>
        <v>0</v>
      </c>
      <c r="P26" s="47">
        <f>Dane_Dáta!P194</f>
        <v>0</v>
      </c>
      <c r="Q26" s="47">
        <f>Dane_Dáta!Q194</f>
        <v>0</v>
      </c>
      <c r="R26" s="47">
        <f>Dane_Dáta!R194</f>
        <v>0</v>
      </c>
      <c r="S26" s="47">
        <f>Dane_Dáta!S194</f>
        <v>0</v>
      </c>
      <c r="T26" s="47">
        <f>Dane_Dáta!T194</f>
        <v>0</v>
      </c>
      <c r="U26" s="47">
        <f>Dane_Dáta!U194</f>
        <v>0</v>
      </c>
      <c r="V26" s="47">
        <f>Dane_Dáta!V194</f>
        <v>0</v>
      </c>
      <c r="W26" s="47">
        <f>Dane_Dáta!W194</f>
        <v>0</v>
      </c>
      <c r="X26" s="47">
        <f>Dane_Dáta!X194</f>
        <v>0</v>
      </c>
      <c r="Y26" s="47">
        <f>Dane_Dáta!Y194</f>
        <v>0</v>
      </c>
      <c r="Z26" s="47">
        <f>Dane_Dáta!Z194</f>
        <v>0</v>
      </c>
      <c r="AA26" s="47">
        <f>Dane_Dáta!AA194</f>
        <v>0</v>
      </c>
      <c r="AB26" s="47">
        <f>Dane_Dáta!AB194</f>
        <v>0</v>
      </c>
      <c r="AC26" s="47">
        <f>Dane_Dáta!AC194</f>
        <v>0</v>
      </c>
      <c r="AD26" s="47">
        <f>Dane_Dáta!AD194</f>
        <v>0</v>
      </c>
      <c r="AE26" s="47">
        <f>Dane_Dáta!AE194</f>
        <v>0</v>
      </c>
    </row>
    <row r="27" spans="1:32" ht="30" x14ac:dyDescent="0.25">
      <c r="B27" s="343" t="s">
        <v>109</v>
      </c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</row>
    <row r="28" spans="1:32" ht="30" x14ac:dyDescent="0.25">
      <c r="B28" s="19" t="s">
        <v>115</v>
      </c>
      <c r="C28" s="47">
        <f>SUM(C29:C33)</f>
        <v>0</v>
      </c>
      <c r="D28" s="47">
        <f t="shared" ref="D28:AE28" si="7">SUM(D29:D33)</f>
        <v>0</v>
      </c>
      <c r="E28" s="47">
        <f>SUM(E29:E33)</f>
        <v>0</v>
      </c>
      <c r="F28" s="47">
        <f t="shared" si="7"/>
        <v>0</v>
      </c>
      <c r="G28" s="47">
        <f t="shared" si="7"/>
        <v>0</v>
      </c>
      <c r="H28" s="47">
        <f t="shared" si="7"/>
        <v>0</v>
      </c>
      <c r="I28" s="47">
        <f t="shared" si="7"/>
        <v>0</v>
      </c>
      <c r="J28" s="47">
        <f t="shared" si="7"/>
        <v>0</v>
      </c>
      <c r="K28" s="47">
        <f t="shared" si="7"/>
        <v>0</v>
      </c>
      <c r="L28" s="47">
        <f t="shared" si="7"/>
        <v>0</v>
      </c>
      <c r="M28" s="47">
        <f t="shared" si="7"/>
        <v>0</v>
      </c>
      <c r="N28" s="47">
        <f t="shared" si="7"/>
        <v>0</v>
      </c>
      <c r="O28" s="47">
        <f t="shared" si="7"/>
        <v>0</v>
      </c>
      <c r="P28" s="47">
        <f t="shared" si="7"/>
        <v>0</v>
      </c>
      <c r="Q28" s="47">
        <f t="shared" si="7"/>
        <v>0</v>
      </c>
      <c r="R28" s="47">
        <f t="shared" si="7"/>
        <v>0</v>
      </c>
      <c r="S28" s="47">
        <f t="shared" si="7"/>
        <v>0</v>
      </c>
      <c r="T28" s="47">
        <f t="shared" si="7"/>
        <v>0</v>
      </c>
      <c r="U28" s="47">
        <f t="shared" si="7"/>
        <v>0</v>
      </c>
      <c r="V28" s="47">
        <f t="shared" si="7"/>
        <v>0</v>
      </c>
      <c r="W28" s="47">
        <f t="shared" si="7"/>
        <v>0</v>
      </c>
      <c r="X28" s="47">
        <f t="shared" si="7"/>
        <v>0</v>
      </c>
      <c r="Y28" s="47">
        <f t="shared" si="7"/>
        <v>0</v>
      </c>
      <c r="Z28" s="47">
        <f t="shared" si="7"/>
        <v>0</v>
      </c>
      <c r="AA28" s="47">
        <f t="shared" si="7"/>
        <v>0</v>
      </c>
      <c r="AB28" s="47">
        <f t="shared" si="7"/>
        <v>0</v>
      </c>
      <c r="AC28" s="47">
        <f t="shared" si="7"/>
        <v>0</v>
      </c>
      <c r="AD28" s="47">
        <f t="shared" si="7"/>
        <v>0</v>
      </c>
      <c r="AE28" s="47">
        <f t="shared" si="7"/>
        <v>0</v>
      </c>
    </row>
    <row r="29" spans="1:32" ht="30" x14ac:dyDescent="0.25">
      <c r="B29" s="183" t="s">
        <v>110</v>
      </c>
      <c r="C29" s="47">
        <f>Dane_Dáta!C190+Dane_Dáta!C204</f>
        <v>0</v>
      </c>
      <c r="D29" s="47">
        <f>Dane_Dáta!D190+Dane_Dáta!D204</f>
        <v>0</v>
      </c>
      <c r="E29" s="47">
        <f>Dane_Dáta!E190+Dane_Dáta!E204</f>
        <v>0</v>
      </c>
      <c r="F29" s="47">
        <f>Dane_Dáta!F190+Dane_Dáta!F204</f>
        <v>0</v>
      </c>
      <c r="G29" s="47">
        <f>Dane_Dáta!G190+Dane_Dáta!G204</f>
        <v>0</v>
      </c>
      <c r="H29" s="47">
        <f>Dane_Dáta!H190+Dane_Dáta!H204</f>
        <v>0</v>
      </c>
      <c r="I29" s="47">
        <f>Dane_Dáta!I190+Dane_Dáta!I204</f>
        <v>0</v>
      </c>
      <c r="J29" s="47">
        <f>Dane_Dáta!J190+Dane_Dáta!J204</f>
        <v>0</v>
      </c>
      <c r="K29" s="47">
        <f>Dane_Dáta!K190+Dane_Dáta!K204</f>
        <v>0</v>
      </c>
      <c r="L29" s="47">
        <f>Dane_Dáta!L190+Dane_Dáta!L204</f>
        <v>0</v>
      </c>
      <c r="M29" s="47">
        <f>Dane_Dáta!M190+Dane_Dáta!M204</f>
        <v>0</v>
      </c>
      <c r="N29" s="47">
        <f>Dane_Dáta!N190+Dane_Dáta!N204</f>
        <v>0</v>
      </c>
      <c r="O29" s="47">
        <f>Dane_Dáta!O190+Dane_Dáta!O204</f>
        <v>0</v>
      </c>
      <c r="P29" s="47">
        <f>Dane_Dáta!P190+Dane_Dáta!P204</f>
        <v>0</v>
      </c>
      <c r="Q29" s="47">
        <f>Dane_Dáta!Q190+Dane_Dáta!Q204</f>
        <v>0</v>
      </c>
      <c r="R29" s="47">
        <f>Dane_Dáta!R190+Dane_Dáta!R204</f>
        <v>0</v>
      </c>
      <c r="S29" s="47">
        <f>Dane_Dáta!S190+Dane_Dáta!S204</f>
        <v>0</v>
      </c>
      <c r="T29" s="47">
        <f>Dane_Dáta!T190+Dane_Dáta!T204</f>
        <v>0</v>
      </c>
      <c r="U29" s="47">
        <f>Dane_Dáta!U190+Dane_Dáta!U204</f>
        <v>0</v>
      </c>
      <c r="V29" s="47">
        <f>Dane_Dáta!V190+Dane_Dáta!V204</f>
        <v>0</v>
      </c>
      <c r="W29" s="47">
        <f>Dane_Dáta!W190+Dane_Dáta!W204</f>
        <v>0</v>
      </c>
      <c r="X29" s="47">
        <f>Dane_Dáta!X190+Dane_Dáta!X204</f>
        <v>0</v>
      </c>
      <c r="Y29" s="47">
        <f>Dane_Dáta!Y190+Dane_Dáta!Y204</f>
        <v>0</v>
      </c>
      <c r="Z29" s="47">
        <f>Dane_Dáta!Z190+Dane_Dáta!Z204</f>
        <v>0</v>
      </c>
      <c r="AA29" s="47">
        <f>Dane_Dáta!AA190+Dane_Dáta!AA204</f>
        <v>0</v>
      </c>
      <c r="AB29" s="47">
        <f>Dane_Dáta!AB190+Dane_Dáta!AB204</f>
        <v>0</v>
      </c>
      <c r="AC29" s="47">
        <f>Dane_Dáta!AC190+Dane_Dáta!AC204</f>
        <v>0</v>
      </c>
      <c r="AD29" s="47">
        <f>Dane_Dáta!AD190+Dane_Dáta!AD204</f>
        <v>0</v>
      </c>
      <c r="AE29" s="47">
        <f>Dane_Dáta!AE190+Dane_Dáta!AE204</f>
        <v>0</v>
      </c>
    </row>
    <row r="30" spans="1:32" ht="30" x14ac:dyDescent="0.25">
      <c r="B30" s="50" t="s">
        <v>111</v>
      </c>
      <c r="C30" s="15">
        <f>Dane_Dáta!C193</f>
        <v>0</v>
      </c>
      <c r="D30" s="15">
        <f>Dane_Dáta!D193</f>
        <v>0</v>
      </c>
      <c r="E30" s="15">
        <f>Dane_Dáta!E193</f>
        <v>0</v>
      </c>
      <c r="F30" s="15">
        <f>Dane_Dáta!F193</f>
        <v>0</v>
      </c>
      <c r="G30" s="15">
        <f>Dane_Dáta!G193</f>
        <v>0</v>
      </c>
      <c r="H30" s="15">
        <f>Dane_Dáta!H193</f>
        <v>0</v>
      </c>
      <c r="I30" s="15">
        <f>Dane_Dáta!I193</f>
        <v>0</v>
      </c>
      <c r="J30" s="15">
        <f>Dane_Dáta!J193</f>
        <v>0</v>
      </c>
      <c r="K30" s="15">
        <f>Dane_Dáta!K193</f>
        <v>0</v>
      </c>
      <c r="L30" s="15">
        <f>Dane_Dáta!L193</f>
        <v>0</v>
      </c>
      <c r="M30" s="15">
        <f>Dane_Dáta!M193</f>
        <v>0</v>
      </c>
      <c r="N30" s="15">
        <f>Dane_Dáta!N193</f>
        <v>0</v>
      </c>
      <c r="O30" s="15">
        <f>Dane_Dáta!O193</f>
        <v>0</v>
      </c>
      <c r="P30" s="15">
        <f>Dane_Dáta!P193</f>
        <v>0</v>
      </c>
      <c r="Q30" s="15">
        <f>Dane_Dáta!Q193</f>
        <v>0</v>
      </c>
      <c r="R30" s="15">
        <f>Dane_Dáta!R193</f>
        <v>0</v>
      </c>
      <c r="S30" s="15">
        <f>Dane_Dáta!S193</f>
        <v>0</v>
      </c>
      <c r="T30" s="15">
        <f>Dane_Dáta!T193</f>
        <v>0</v>
      </c>
      <c r="U30" s="15">
        <f>Dane_Dáta!U193</f>
        <v>0</v>
      </c>
      <c r="V30" s="15">
        <f>Dane_Dáta!V193</f>
        <v>0</v>
      </c>
      <c r="W30" s="15">
        <f>Dane_Dáta!W193</f>
        <v>0</v>
      </c>
      <c r="X30" s="15">
        <f>Dane_Dáta!X193</f>
        <v>0</v>
      </c>
      <c r="Y30" s="15">
        <f>Dane_Dáta!Y193</f>
        <v>0</v>
      </c>
      <c r="Z30" s="15">
        <f>Dane_Dáta!Z193</f>
        <v>0</v>
      </c>
      <c r="AA30" s="15">
        <f>Dane_Dáta!AA193</f>
        <v>0</v>
      </c>
      <c r="AB30" s="15">
        <f>Dane_Dáta!AB193</f>
        <v>0</v>
      </c>
      <c r="AC30" s="15">
        <f>Dane_Dáta!AC193</f>
        <v>0</v>
      </c>
      <c r="AD30" s="15">
        <f>Dane_Dáta!AD193</f>
        <v>0</v>
      </c>
      <c r="AE30" s="15">
        <f>Dane_Dáta!AE193</f>
        <v>0</v>
      </c>
    </row>
    <row r="31" spans="1:32" ht="30" x14ac:dyDescent="0.25">
      <c r="B31" s="183" t="s">
        <v>248</v>
      </c>
      <c r="C31" s="47">
        <f>Dane_Dáta!C202</f>
        <v>0</v>
      </c>
      <c r="D31" s="47">
        <f>Dane_Dáta!D202</f>
        <v>0</v>
      </c>
      <c r="E31" s="47">
        <f>Dane_Dáta!E202</f>
        <v>0</v>
      </c>
      <c r="F31" s="47">
        <f>Dane_Dáta!F202</f>
        <v>0</v>
      </c>
      <c r="G31" s="47">
        <f>Dane_Dáta!G202</f>
        <v>0</v>
      </c>
      <c r="H31" s="47">
        <f>Dane_Dáta!H202</f>
        <v>0</v>
      </c>
      <c r="I31" s="47">
        <f>Dane_Dáta!I202</f>
        <v>0</v>
      </c>
      <c r="J31" s="47">
        <f>Dane_Dáta!J202</f>
        <v>0</v>
      </c>
      <c r="K31" s="47">
        <f>Dane_Dáta!K202</f>
        <v>0</v>
      </c>
      <c r="L31" s="47">
        <f>Dane_Dáta!L202</f>
        <v>0</v>
      </c>
      <c r="M31" s="47">
        <f>Dane_Dáta!M202</f>
        <v>0</v>
      </c>
      <c r="N31" s="47">
        <f>Dane_Dáta!N202</f>
        <v>0</v>
      </c>
      <c r="O31" s="47">
        <f>Dane_Dáta!O202</f>
        <v>0</v>
      </c>
      <c r="P31" s="47">
        <f>Dane_Dáta!P202</f>
        <v>0</v>
      </c>
      <c r="Q31" s="47">
        <f>Dane_Dáta!Q202</f>
        <v>0</v>
      </c>
      <c r="R31" s="47">
        <f>Dane_Dáta!R202</f>
        <v>0</v>
      </c>
      <c r="S31" s="47">
        <f>Dane_Dáta!S202</f>
        <v>0</v>
      </c>
      <c r="T31" s="47">
        <f>Dane_Dáta!T202</f>
        <v>0</v>
      </c>
      <c r="U31" s="47">
        <f>Dane_Dáta!U202</f>
        <v>0</v>
      </c>
      <c r="V31" s="47">
        <f>Dane_Dáta!V202</f>
        <v>0</v>
      </c>
      <c r="W31" s="47">
        <f>Dane_Dáta!W202</f>
        <v>0</v>
      </c>
      <c r="X31" s="47">
        <f>Dane_Dáta!X202</f>
        <v>0</v>
      </c>
      <c r="Y31" s="47">
        <f>Dane_Dáta!Y202</f>
        <v>0</v>
      </c>
      <c r="Z31" s="47">
        <f>Dane_Dáta!Z202</f>
        <v>0</v>
      </c>
      <c r="AA31" s="47">
        <f>Dane_Dáta!AA202</f>
        <v>0</v>
      </c>
      <c r="AB31" s="47">
        <f>Dane_Dáta!AB202</f>
        <v>0</v>
      </c>
      <c r="AC31" s="47">
        <f>Dane_Dáta!AC202</f>
        <v>0</v>
      </c>
      <c r="AD31" s="47">
        <f>Dane_Dáta!AD202</f>
        <v>0</v>
      </c>
      <c r="AE31" s="47">
        <f>Dane_Dáta!AE202</f>
        <v>0</v>
      </c>
    </row>
    <row r="32" spans="1:32" ht="60" x14ac:dyDescent="0.25">
      <c r="B32" s="183" t="s">
        <v>206</v>
      </c>
      <c r="C32" s="207">
        <f>Dane_Dáta!C173</f>
        <v>0</v>
      </c>
      <c r="D32" s="207">
        <f>Dane_Dáta!D173</f>
        <v>0</v>
      </c>
      <c r="E32" s="207">
        <f>Dane_Dáta!E173</f>
        <v>0</v>
      </c>
      <c r="F32" s="207">
        <f>Dane_Dáta!F173</f>
        <v>0</v>
      </c>
      <c r="G32" s="207">
        <f>Dane_Dáta!G173</f>
        <v>0</v>
      </c>
      <c r="H32" s="207">
        <f>Dane_Dáta!H173</f>
        <v>0</v>
      </c>
      <c r="I32" s="207">
        <f>Dane_Dáta!I173</f>
        <v>0</v>
      </c>
      <c r="J32" s="207">
        <f>Dane_Dáta!J173</f>
        <v>0</v>
      </c>
      <c r="K32" s="207">
        <f>Dane_Dáta!K173</f>
        <v>0</v>
      </c>
      <c r="L32" s="207">
        <f>Dane_Dáta!L173</f>
        <v>0</v>
      </c>
      <c r="M32" s="207">
        <f>Dane_Dáta!M173</f>
        <v>0</v>
      </c>
      <c r="N32" s="207">
        <f>Dane_Dáta!N173</f>
        <v>0</v>
      </c>
      <c r="O32" s="207">
        <f>Dane_Dáta!O173</f>
        <v>0</v>
      </c>
      <c r="P32" s="207">
        <f>Dane_Dáta!P173</f>
        <v>0</v>
      </c>
      <c r="Q32" s="207">
        <f>Dane_Dáta!Q173</f>
        <v>0</v>
      </c>
      <c r="R32" s="207">
        <f>Dane_Dáta!R173</f>
        <v>0</v>
      </c>
      <c r="S32" s="207">
        <f>Dane_Dáta!S173</f>
        <v>0</v>
      </c>
      <c r="T32" s="207">
        <f>Dane_Dáta!T173</f>
        <v>0</v>
      </c>
      <c r="U32" s="207">
        <f>Dane_Dáta!U173</f>
        <v>0</v>
      </c>
      <c r="V32" s="207">
        <f>Dane_Dáta!V173</f>
        <v>0</v>
      </c>
      <c r="W32" s="207">
        <f>Dane_Dáta!W173</f>
        <v>0</v>
      </c>
      <c r="X32" s="207">
        <f>Dane_Dáta!X173</f>
        <v>0</v>
      </c>
      <c r="Y32" s="207">
        <f>Dane_Dáta!Y173</f>
        <v>0</v>
      </c>
      <c r="Z32" s="207">
        <f>Dane_Dáta!Z173</f>
        <v>0</v>
      </c>
      <c r="AA32" s="207">
        <f>Dane_Dáta!AA173</f>
        <v>0</v>
      </c>
      <c r="AB32" s="207">
        <f>Dane_Dáta!AB173</f>
        <v>0</v>
      </c>
      <c r="AC32" s="207">
        <f>Dane_Dáta!AC173</f>
        <v>0</v>
      </c>
      <c r="AD32" s="207">
        <f>Dane_Dáta!AD173</f>
        <v>0</v>
      </c>
      <c r="AE32" s="207">
        <f>Dane_Dáta!AE173</f>
        <v>0</v>
      </c>
    </row>
    <row r="33" spans="1:31" ht="30" x14ac:dyDescent="0.25">
      <c r="B33" s="279" t="s">
        <v>249</v>
      </c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/>
      <c r="AE33" s="345"/>
    </row>
    <row r="34" spans="1:31" ht="30" x14ac:dyDescent="0.25">
      <c r="B34" s="101" t="s">
        <v>207</v>
      </c>
      <c r="C34" s="102">
        <f>IF(C21=0,0,C22-C28)</f>
        <v>0</v>
      </c>
      <c r="D34" s="102">
        <f t="shared" ref="D34:AE34" si="8">IF(D21=0,0,D22-D28)</f>
        <v>0</v>
      </c>
      <c r="E34" s="102">
        <f t="shared" si="8"/>
        <v>0</v>
      </c>
      <c r="F34" s="102">
        <f t="shared" si="8"/>
        <v>0</v>
      </c>
      <c r="G34" s="102">
        <f t="shared" si="8"/>
        <v>0</v>
      </c>
      <c r="H34" s="102">
        <f t="shared" si="8"/>
        <v>0</v>
      </c>
      <c r="I34" s="102">
        <f t="shared" si="8"/>
        <v>0</v>
      </c>
      <c r="J34" s="102">
        <f t="shared" si="8"/>
        <v>0</v>
      </c>
      <c r="K34" s="102">
        <f t="shared" si="8"/>
        <v>0</v>
      </c>
      <c r="L34" s="102">
        <f t="shared" si="8"/>
        <v>0</v>
      </c>
      <c r="M34" s="102">
        <f t="shared" si="8"/>
        <v>0</v>
      </c>
      <c r="N34" s="102">
        <f t="shared" si="8"/>
        <v>0</v>
      </c>
      <c r="O34" s="102">
        <f t="shared" si="8"/>
        <v>0</v>
      </c>
      <c r="P34" s="102">
        <f t="shared" si="8"/>
        <v>0</v>
      </c>
      <c r="Q34" s="102">
        <f t="shared" si="8"/>
        <v>0</v>
      </c>
      <c r="R34" s="102">
        <f t="shared" si="8"/>
        <v>0</v>
      </c>
      <c r="S34" s="102">
        <f t="shared" si="8"/>
        <v>0</v>
      </c>
      <c r="T34" s="102">
        <f t="shared" si="8"/>
        <v>0</v>
      </c>
      <c r="U34" s="102">
        <f t="shared" si="8"/>
        <v>0</v>
      </c>
      <c r="V34" s="102">
        <f t="shared" si="8"/>
        <v>0</v>
      </c>
      <c r="W34" s="102">
        <f t="shared" si="8"/>
        <v>0</v>
      </c>
      <c r="X34" s="102">
        <f t="shared" si="8"/>
        <v>0</v>
      </c>
      <c r="Y34" s="102">
        <f t="shared" si="8"/>
        <v>0</v>
      </c>
      <c r="Z34" s="102">
        <f t="shared" si="8"/>
        <v>0</v>
      </c>
      <c r="AA34" s="102">
        <f t="shared" si="8"/>
        <v>0</v>
      </c>
      <c r="AB34" s="102">
        <f t="shared" si="8"/>
        <v>0</v>
      </c>
      <c r="AC34" s="102">
        <f t="shared" si="8"/>
        <v>0</v>
      </c>
      <c r="AD34" s="102">
        <f t="shared" si="8"/>
        <v>0</v>
      </c>
      <c r="AE34" s="102">
        <f t="shared" si="8"/>
        <v>0</v>
      </c>
    </row>
    <row r="35" spans="1:31" x14ac:dyDescent="0.25">
      <c r="B35" s="128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</row>
    <row r="36" spans="1:31" ht="30" customHeight="1" x14ac:dyDescent="0.25">
      <c r="A36" s="210"/>
      <c r="B36" s="210" t="s">
        <v>208</v>
      </c>
      <c r="C36" s="210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</row>
    <row r="37" spans="1:31" ht="30" x14ac:dyDescent="0.25">
      <c r="A37" s="152"/>
      <c r="B37" s="176" t="s">
        <v>26</v>
      </c>
      <c r="C37" s="167">
        <f t="shared" ref="C37:AE37" si="9">C3</f>
        <v>2016</v>
      </c>
      <c r="D37" s="167">
        <f t="shared" si="9"/>
        <v>2017</v>
      </c>
      <c r="E37" s="167">
        <f t="shared" si="9"/>
        <v>2018</v>
      </c>
      <c r="F37" s="167">
        <f t="shared" si="9"/>
        <v>2019</v>
      </c>
      <c r="G37" s="167">
        <f t="shared" si="9"/>
        <v>2020</v>
      </c>
      <c r="H37" s="167">
        <f t="shared" si="9"/>
        <v>2021</v>
      </c>
      <c r="I37" s="167">
        <f t="shared" si="9"/>
        <v>2022</v>
      </c>
      <c r="J37" s="167">
        <f t="shared" si="9"/>
        <v>2023</v>
      </c>
      <c r="K37" s="167">
        <f t="shared" si="9"/>
        <v>2024</v>
      </c>
      <c r="L37" s="167">
        <f t="shared" si="9"/>
        <v>2025</v>
      </c>
      <c r="M37" s="167">
        <f t="shared" si="9"/>
        <v>2026</v>
      </c>
      <c r="N37" s="167">
        <f t="shared" si="9"/>
        <v>2027</v>
      </c>
      <c r="O37" s="167">
        <f t="shared" si="9"/>
        <v>2028</v>
      </c>
      <c r="P37" s="167">
        <f t="shared" si="9"/>
        <v>2029</v>
      </c>
      <c r="Q37" s="167">
        <f t="shared" si="9"/>
        <v>2030</v>
      </c>
      <c r="R37" s="167">
        <f t="shared" si="9"/>
        <v>2031</v>
      </c>
      <c r="S37" s="167">
        <f t="shared" si="9"/>
        <v>2032</v>
      </c>
      <c r="T37" s="167">
        <f t="shared" si="9"/>
        <v>2033</v>
      </c>
      <c r="U37" s="167">
        <f t="shared" si="9"/>
        <v>2034</v>
      </c>
      <c r="V37" s="167">
        <f t="shared" si="9"/>
        <v>2035</v>
      </c>
      <c r="W37" s="167">
        <f t="shared" si="9"/>
        <v>2036</v>
      </c>
      <c r="X37" s="167">
        <f t="shared" si="9"/>
        <v>2037</v>
      </c>
      <c r="Y37" s="167">
        <f t="shared" si="9"/>
        <v>2038</v>
      </c>
      <c r="Z37" s="167">
        <f t="shared" si="9"/>
        <v>2039</v>
      </c>
      <c r="AA37" s="167">
        <f t="shared" si="9"/>
        <v>2040</v>
      </c>
      <c r="AB37" s="167">
        <f t="shared" si="9"/>
        <v>2041</v>
      </c>
      <c r="AC37" s="167">
        <f t="shared" si="9"/>
        <v>2042</v>
      </c>
      <c r="AD37" s="167">
        <f t="shared" si="9"/>
        <v>2043</v>
      </c>
      <c r="AE37" s="167">
        <f t="shared" si="9"/>
        <v>2044</v>
      </c>
    </row>
    <row r="38" spans="1:31" ht="60" x14ac:dyDescent="0.25">
      <c r="B38" s="130" t="s">
        <v>275</v>
      </c>
      <c r="C38" s="53">
        <f>IF(C21=0,0,C16+C34)</f>
        <v>0</v>
      </c>
      <c r="D38" s="53">
        <f t="shared" ref="D38:AE38" si="10">IF(D21=0,0,D16+D34)</f>
        <v>0</v>
      </c>
      <c r="E38" s="53">
        <f t="shared" si="10"/>
        <v>0</v>
      </c>
      <c r="F38" s="53">
        <f t="shared" si="10"/>
        <v>0</v>
      </c>
      <c r="G38" s="53">
        <f t="shared" si="10"/>
        <v>0</v>
      </c>
      <c r="H38" s="53">
        <f t="shared" si="10"/>
        <v>0</v>
      </c>
      <c r="I38" s="53">
        <f t="shared" si="10"/>
        <v>0</v>
      </c>
      <c r="J38" s="53">
        <f t="shared" si="10"/>
        <v>0</v>
      </c>
      <c r="K38" s="53">
        <f t="shared" si="10"/>
        <v>0</v>
      </c>
      <c r="L38" s="53">
        <f t="shared" si="10"/>
        <v>0</v>
      </c>
      <c r="M38" s="53">
        <f t="shared" si="10"/>
        <v>0</v>
      </c>
      <c r="N38" s="53">
        <f t="shared" si="10"/>
        <v>0</v>
      </c>
      <c r="O38" s="53">
        <f t="shared" si="10"/>
        <v>0</v>
      </c>
      <c r="P38" s="53">
        <f t="shared" si="10"/>
        <v>0</v>
      </c>
      <c r="Q38" s="53">
        <f t="shared" si="10"/>
        <v>0</v>
      </c>
      <c r="R38" s="53">
        <f t="shared" si="10"/>
        <v>0</v>
      </c>
      <c r="S38" s="53">
        <f t="shared" si="10"/>
        <v>0</v>
      </c>
      <c r="T38" s="53">
        <f t="shared" si="10"/>
        <v>0</v>
      </c>
      <c r="U38" s="53">
        <f t="shared" si="10"/>
        <v>0</v>
      </c>
      <c r="V38" s="53">
        <f t="shared" si="10"/>
        <v>0</v>
      </c>
      <c r="W38" s="53">
        <f t="shared" si="10"/>
        <v>0</v>
      </c>
      <c r="X38" s="53">
        <f t="shared" si="10"/>
        <v>0</v>
      </c>
      <c r="Y38" s="53">
        <f t="shared" si="10"/>
        <v>0</v>
      </c>
      <c r="Z38" s="53">
        <f t="shared" si="10"/>
        <v>0</v>
      </c>
      <c r="AA38" s="53">
        <f t="shared" si="10"/>
        <v>0</v>
      </c>
      <c r="AB38" s="53">
        <f t="shared" si="10"/>
        <v>0</v>
      </c>
      <c r="AC38" s="53">
        <f t="shared" si="10"/>
        <v>0</v>
      </c>
      <c r="AD38" s="53">
        <f t="shared" si="10"/>
        <v>0</v>
      </c>
      <c r="AE38" s="53">
        <f t="shared" si="10"/>
        <v>0</v>
      </c>
    </row>
    <row r="39" spans="1:31" ht="45" x14ac:dyDescent="0.25">
      <c r="B39" s="18" t="s">
        <v>198</v>
      </c>
      <c r="C39" s="62">
        <f>C17</f>
        <v>0</v>
      </c>
      <c r="D39" s="15">
        <f>IF(D21&gt;0,C40,0)</f>
        <v>0</v>
      </c>
      <c r="E39" s="15">
        <f t="shared" ref="E39:AE39" si="11">IF(E21&gt;0,D40,0)</f>
        <v>0</v>
      </c>
      <c r="F39" s="15">
        <f t="shared" si="11"/>
        <v>0</v>
      </c>
      <c r="G39" s="15">
        <f t="shared" si="11"/>
        <v>0</v>
      </c>
      <c r="H39" s="15">
        <f t="shared" si="11"/>
        <v>0</v>
      </c>
      <c r="I39" s="15">
        <f t="shared" si="11"/>
        <v>0</v>
      </c>
      <c r="J39" s="15">
        <f t="shared" si="11"/>
        <v>0</v>
      </c>
      <c r="K39" s="15">
        <f t="shared" si="11"/>
        <v>0</v>
      </c>
      <c r="L39" s="15">
        <f t="shared" si="11"/>
        <v>0</v>
      </c>
      <c r="M39" s="15">
        <f t="shared" si="11"/>
        <v>0</v>
      </c>
      <c r="N39" s="15">
        <f t="shared" si="11"/>
        <v>0</v>
      </c>
      <c r="O39" s="15">
        <f t="shared" si="11"/>
        <v>0</v>
      </c>
      <c r="P39" s="15">
        <f t="shared" si="11"/>
        <v>0</v>
      </c>
      <c r="Q39" s="15">
        <f t="shared" si="11"/>
        <v>0</v>
      </c>
      <c r="R39" s="15">
        <f t="shared" si="11"/>
        <v>0</v>
      </c>
      <c r="S39" s="15">
        <f t="shared" si="11"/>
        <v>0</v>
      </c>
      <c r="T39" s="15">
        <f t="shared" si="11"/>
        <v>0</v>
      </c>
      <c r="U39" s="15">
        <f t="shared" si="11"/>
        <v>0</v>
      </c>
      <c r="V39" s="15">
        <f t="shared" si="11"/>
        <v>0</v>
      </c>
      <c r="W39" s="15">
        <f t="shared" si="11"/>
        <v>0</v>
      </c>
      <c r="X39" s="15">
        <f t="shared" si="11"/>
        <v>0</v>
      </c>
      <c r="Y39" s="15">
        <f t="shared" si="11"/>
        <v>0</v>
      </c>
      <c r="Z39" s="15">
        <f t="shared" si="11"/>
        <v>0</v>
      </c>
      <c r="AA39" s="15">
        <f t="shared" si="11"/>
        <v>0</v>
      </c>
      <c r="AB39" s="15">
        <f t="shared" si="11"/>
        <v>0</v>
      </c>
      <c r="AC39" s="15">
        <f t="shared" si="11"/>
        <v>0</v>
      </c>
      <c r="AD39" s="15">
        <f t="shared" si="11"/>
        <v>0</v>
      </c>
      <c r="AE39" s="15">
        <f t="shared" si="11"/>
        <v>0</v>
      </c>
    </row>
    <row r="40" spans="1:31" ht="30" x14ac:dyDescent="0.25">
      <c r="B40" s="19" t="s">
        <v>251</v>
      </c>
      <c r="C40" s="29">
        <f>C39+C38</f>
        <v>0</v>
      </c>
      <c r="D40" s="94">
        <f t="shared" ref="D40:AE40" si="12">IF(D3=0,"",D38+D39)</f>
        <v>0</v>
      </c>
      <c r="E40" s="94">
        <f t="shared" si="12"/>
        <v>0</v>
      </c>
      <c r="F40" s="94">
        <f t="shared" si="12"/>
        <v>0</v>
      </c>
      <c r="G40" s="94">
        <f t="shared" si="12"/>
        <v>0</v>
      </c>
      <c r="H40" s="94">
        <f t="shared" si="12"/>
        <v>0</v>
      </c>
      <c r="I40" s="94">
        <f t="shared" si="12"/>
        <v>0</v>
      </c>
      <c r="J40" s="94">
        <f t="shared" si="12"/>
        <v>0</v>
      </c>
      <c r="K40" s="94">
        <f t="shared" si="12"/>
        <v>0</v>
      </c>
      <c r="L40" s="94">
        <f t="shared" si="12"/>
        <v>0</v>
      </c>
      <c r="M40" s="94">
        <f t="shared" si="12"/>
        <v>0</v>
      </c>
      <c r="N40" s="94">
        <f t="shared" si="12"/>
        <v>0</v>
      </c>
      <c r="O40" s="94">
        <f t="shared" si="12"/>
        <v>0</v>
      </c>
      <c r="P40" s="94">
        <f t="shared" si="12"/>
        <v>0</v>
      </c>
      <c r="Q40" s="94">
        <f t="shared" si="12"/>
        <v>0</v>
      </c>
      <c r="R40" s="94">
        <f t="shared" si="12"/>
        <v>0</v>
      </c>
      <c r="S40" s="94">
        <f t="shared" si="12"/>
        <v>0</v>
      </c>
      <c r="T40" s="94">
        <f t="shared" si="12"/>
        <v>0</v>
      </c>
      <c r="U40" s="94">
        <f t="shared" si="12"/>
        <v>0</v>
      </c>
      <c r="V40" s="94">
        <f t="shared" si="12"/>
        <v>0</v>
      </c>
      <c r="W40" s="94">
        <f t="shared" si="12"/>
        <v>0</v>
      </c>
      <c r="X40" s="94">
        <f t="shared" si="12"/>
        <v>0</v>
      </c>
      <c r="Y40" s="94">
        <f t="shared" si="12"/>
        <v>0</v>
      </c>
      <c r="Z40" s="94">
        <f t="shared" si="12"/>
        <v>0</v>
      </c>
      <c r="AA40" s="94">
        <f t="shared" si="12"/>
        <v>0</v>
      </c>
      <c r="AB40" s="94">
        <f t="shared" si="12"/>
        <v>0</v>
      </c>
      <c r="AC40" s="94">
        <f t="shared" si="12"/>
        <v>0</v>
      </c>
      <c r="AD40" s="94">
        <f t="shared" si="12"/>
        <v>0</v>
      </c>
      <c r="AE40" s="94">
        <f t="shared" si="12"/>
        <v>0</v>
      </c>
    </row>
    <row r="41" spans="1:31" x14ac:dyDescent="0.25"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</row>
    <row r="42" spans="1:31" ht="60" x14ac:dyDescent="0.25">
      <c r="B42" s="189" t="s">
        <v>226</v>
      </c>
      <c r="C42" s="81">
        <f>IFERROR(C28/(C28+C10),0)</f>
        <v>0</v>
      </c>
      <c r="D42" s="81">
        <f t="shared" ref="D42:AE42" si="13">IFERROR(D28/(D28+D10),0)</f>
        <v>0</v>
      </c>
      <c r="E42" s="81">
        <f t="shared" si="13"/>
        <v>0</v>
      </c>
      <c r="F42" s="81">
        <f t="shared" si="13"/>
        <v>0</v>
      </c>
      <c r="G42" s="81">
        <f t="shared" si="13"/>
        <v>0</v>
      </c>
      <c r="H42" s="81">
        <f t="shared" si="13"/>
        <v>0</v>
      </c>
      <c r="I42" s="81">
        <f t="shared" si="13"/>
        <v>0</v>
      </c>
      <c r="J42" s="81">
        <f t="shared" si="13"/>
        <v>0</v>
      </c>
      <c r="K42" s="81">
        <f t="shared" si="13"/>
        <v>0</v>
      </c>
      <c r="L42" s="81">
        <f t="shared" si="13"/>
        <v>0</v>
      </c>
      <c r="M42" s="81">
        <f t="shared" si="13"/>
        <v>0</v>
      </c>
      <c r="N42" s="81">
        <f t="shared" si="13"/>
        <v>0</v>
      </c>
      <c r="O42" s="81">
        <f t="shared" si="13"/>
        <v>0</v>
      </c>
      <c r="P42" s="81">
        <f t="shared" si="13"/>
        <v>0</v>
      </c>
      <c r="Q42" s="81">
        <f t="shared" si="13"/>
        <v>0</v>
      </c>
      <c r="R42" s="81">
        <f t="shared" si="13"/>
        <v>0</v>
      </c>
      <c r="S42" s="81">
        <f t="shared" si="13"/>
        <v>0</v>
      </c>
      <c r="T42" s="81">
        <f t="shared" si="13"/>
        <v>0</v>
      </c>
      <c r="U42" s="81">
        <f t="shared" si="13"/>
        <v>0</v>
      </c>
      <c r="V42" s="81">
        <f t="shared" si="13"/>
        <v>0</v>
      </c>
      <c r="W42" s="81">
        <f t="shared" si="13"/>
        <v>0</v>
      </c>
      <c r="X42" s="81">
        <f t="shared" si="13"/>
        <v>0</v>
      </c>
      <c r="Y42" s="81">
        <f t="shared" si="13"/>
        <v>0</v>
      </c>
      <c r="Z42" s="81">
        <f t="shared" si="13"/>
        <v>0</v>
      </c>
      <c r="AA42" s="81">
        <f t="shared" si="13"/>
        <v>0</v>
      </c>
      <c r="AB42" s="81">
        <f t="shared" si="13"/>
        <v>0</v>
      </c>
      <c r="AC42" s="81">
        <f t="shared" si="13"/>
        <v>0</v>
      </c>
      <c r="AD42" s="81">
        <f t="shared" si="13"/>
        <v>0</v>
      </c>
      <c r="AE42" s="81">
        <f t="shared" si="13"/>
        <v>0</v>
      </c>
    </row>
    <row r="43" spans="1:31" x14ac:dyDescent="0.25"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</row>
    <row r="44" spans="1:31" ht="60" x14ac:dyDescent="0.25">
      <c r="B44" s="189" t="s">
        <v>250</v>
      </c>
      <c r="C44" s="83">
        <f>IFERROR(C29/(C28+C10),0)</f>
        <v>0</v>
      </c>
      <c r="D44" s="83">
        <f t="shared" ref="D44:AE44" si="14">IFERROR(D29/(D28+D10),0)</f>
        <v>0</v>
      </c>
      <c r="E44" s="83">
        <f t="shared" si="14"/>
        <v>0</v>
      </c>
      <c r="F44" s="83">
        <f t="shared" si="14"/>
        <v>0</v>
      </c>
      <c r="G44" s="83">
        <f t="shared" si="14"/>
        <v>0</v>
      </c>
      <c r="H44" s="83">
        <f t="shared" si="14"/>
        <v>0</v>
      </c>
      <c r="I44" s="83">
        <f t="shared" si="14"/>
        <v>0</v>
      </c>
      <c r="J44" s="83">
        <f t="shared" si="14"/>
        <v>0</v>
      </c>
      <c r="K44" s="83">
        <f t="shared" si="14"/>
        <v>0</v>
      </c>
      <c r="L44" s="83">
        <f t="shared" si="14"/>
        <v>0</v>
      </c>
      <c r="M44" s="83">
        <f t="shared" si="14"/>
        <v>0</v>
      </c>
      <c r="N44" s="83">
        <f t="shared" si="14"/>
        <v>0</v>
      </c>
      <c r="O44" s="83">
        <f t="shared" si="14"/>
        <v>0</v>
      </c>
      <c r="P44" s="83">
        <f t="shared" si="14"/>
        <v>0</v>
      </c>
      <c r="Q44" s="83">
        <f t="shared" si="14"/>
        <v>0</v>
      </c>
      <c r="R44" s="83">
        <f t="shared" si="14"/>
        <v>0</v>
      </c>
      <c r="S44" s="83">
        <f t="shared" si="14"/>
        <v>0</v>
      </c>
      <c r="T44" s="83">
        <f t="shared" si="14"/>
        <v>0</v>
      </c>
      <c r="U44" s="83">
        <f t="shared" si="14"/>
        <v>0</v>
      </c>
      <c r="V44" s="83">
        <f t="shared" si="14"/>
        <v>0</v>
      </c>
      <c r="W44" s="83">
        <f t="shared" si="14"/>
        <v>0</v>
      </c>
      <c r="X44" s="83">
        <f t="shared" si="14"/>
        <v>0</v>
      </c>
      <c r="Y44" s="83">
        <f t="shared" si="14"/>
        <v>0</v>
      </c>
      <c r="Z44" s="83">
        <f t="shared" si="14"/>
        <v>0</v>
      </c>
      <c r="AA44" s="83">
        <f t="shared" si="14"/>
        <v>0</v>
      </c>
      <c r="AB44" s="83">
        <f t="shared" si="14"/>
        <v>0</v>
      </c>
      <c r="AC44" s="83">
        <f t="shared" si="14"/>
        <v>0</v>
      </c>
      <c r="AD44" s="83">
        <f t="shared" si="14"/>
        <v>0</v>
      </c>
      <c r="AE44" s="83">
        <f t="shared" si="14"/>
        <v>0</v>
      </c>
    </row>
    <row r="46" spans="1:31" ht="30" x14ac:dyDescent="0.25">
      <c r="A46" s="84"/>
      <c r="B46" s="335" t="s">
        <v>252</v>
      </c>
      <c r="C46" s="346">
        <f t="shared" ref="C46:AE46" si="15">C18</f>
        <v>0</v>
      </c>
      <c r="D46" s="346">
        <f t="shared" si="15"/>
        <v>0</v>
      </c>
      <c r="E46" s="346">
        <f t="shared" si="15"/>
        <v>0</v>
      </c>
      <c r="F46" s="346">
        <f t="shared" si="15"/>
        <v>0</v>
      </c>
      <c r="G46" s="346">
        <f t="shared" si="15"/>
        <v>0</v>
      </c>
      <c r="H46" s="346">
        <f t="shared" si="15"/>
        <v>0</v>
      </c>
      <c r="I46" s="346">
        <f t="shared" si="15"/>
        <v>0</v>
      </c>
      <c r="J46" s="346">
        <f t="shared" si="15"/>
        <v>0</v>
      </c>
      <c r="K46" s="346">
        <f t="shared" si="15"/>
        <v>0</v>
      </c>
      <c r="L46" s="346">
        <f t="shared" si="15"/>
        <v>0</v>
      </c>
      <c r="M46" s="346">
        <f t="shared" si="15"/>
        <v>0</v>
      </c>
      <c r="N46" s="346">
        <f t="shared" si="15"/>
        <v>0</v>
      </c>
      <c r="O46" s="346">
        <f t="shared" si="15"/>
        <v>0</v>
      </c>
      <c r="P46" s="346">
        <f t="shared" si="15"/>
        <v>0</v>
      </c>
      <c r="Q46" s="346">
        <f t="shared" si="15"/>
        <v>0</v>
      </c>
      <c r="R46" s="346">
        <f t="shared" si="15"/>
        <v>0</v>
      </c>
      <c r="S46" s="346">
        <f t="shared" si="15"/>
        <v>0</v>
      </c>
      <c r="T46" s="346">
        <f t="shared" si="15"/>
        <v>0</v>
      </c>
      <c r="U46" s="346">
        <f t="shared" si="15"/>
        <v>0</v>
      </c>
      <c r="V46" s="346">
        <f t="shared" si="15"/>
        <v>0</v>
      </c>
      <c r="W46" s="346">
        <f t="shared" si="15"/>
        <v>0</v>
      </c>
      <c r="X46" s="346">
        <f t="shared" si="15"/>
        <v>0</v>
      </c>
      <c r="Y46" s="346">
        <f t="shared" si="15"/>
        <v>0</v>
      </c>
      <c r="Z46" s="346">
        <f t="shared" si="15"/>
        <v>0</v>
      </c>
      <c r="AA46" s="346">
        <f t="shared" si="15"/>
        <v>0</v>
      </c>
      <c r="AB46" s="346">
        <f t="shared" si="15"/>
        <v>0</v>
      </c>
      <c r="AC46" s="346">
        <f t="shared" si="15"/>
        <v>0</v>
      </c>
      <c r="AD46" s="346">
        <f t="shared" si="15"/>
        <v>0</v>
      </c>
      <c r="AE46" s="346">
        <f t="shared" si="15"/>
        <v>0</v>
      </c>
    </row>
    <row r="47" spans="1:31" ht="18.75" customHeight="1" x14ac:dyDescent="0.25">
      <c r="A47" s="84"/>
      <c r="B47" s="323" t="str">
        <f>B34</f>
        <v>Saldo przepływów inwestycji:
Zostatok peňažných tokov investície:</v>
      </c>
      <c r="C47" s="346">
        <f t="shared" ref="C47:AE47" si="16">C34</f>
        <v>0</v>
      </c>
      <c r="D47" s="346">
        <f t="shared" si="16"/>
        <v>0</v>
      </c>
      <c r="E47" s="346">
        <f t="shared" si="16"/>
        <v>0</v>
      </c>
      <c r="F47" s="346">
        <f t="shared" si="16"/>
        <v>0</v>
      </c>
      <c r="G47" s="346">
        <f t="shared" si="16"/>
        <v>0</v>
      </c>
      <c r="H47" s="346">
        <f t="shared" si="16"/>
        <v>0</v>
      </c>
      <c r="I47" s="346">
        <f t="shared" si="16"/>
        <v>0</v>
      </c>
      <c r="J47" s="346">
        <f t="shared" si="16"/>
        <v>0</v>
      </c>
      <c r="K47" s="346">
        <f t="shared" si="16"/>
        <v>0</v>
      </c>
      <c r="L47" s="346">
        <f t="shared" si="16"/>
        <v>0</v>
      </c>
      <c r="M47" s="346">
        <f t="shared" si="16"/>
        <v>0</v>
      </c>
      <c r="N47" s="346">
        <f t="shared" si="16"/>
        <v>0</v>
      </c>
      <c r="O47" s="346">
        <f t="shared" si="16"/>
        <v>0</v>
      </c>
      <c r="P47" s="346">
        <f t="shared" si="16"/>
        <v>0</v>
      </c>
      <c r="Q47" s="346">
        <f t="shared" si="16"/>
        <v>0</v>
      </c>
      <c r="R47" s="346">
        <f t="shared" si="16"/>
        <v>0</v>
      </c>
      <c r="S47" s="346">
        <f t="shared" si="16"/>
        <v>0</v>
      </c>
      <c r="T47" s="346">
        <f t="shared" si="16"/>
        <v>0</v>
      </c>
      <c r="U47" s="346">
        <f t="shared" si="16"/>
        <v>0</v>
      </c>
      <c r="V47" s="346">
        <f t="shared" si="16"/>
        <v>0</v>
      </c>
      <c r="W47" s="346">
        <f t="shared" si="16"/>
        <v>0</v>
      </c>
      <c r="X47" s="346">
        <f t="shared" si="16"/>
        <v>0</v>
      </c>
      <c r="Y47" s="346">
        <f t="shared" si="16"/>
        <v>0</v>
      </c>
      <c r="Z47" s="346">
        <f t="shared" si="16"/>
        <v>0</v>
      </c>
      <c r="AA47" s="346">
        <f t="shared" si="16"/>
        <v>0</v>
      </c>
      <c r="AB47" s="346">
        <f t="shared" si="16"/>
        <v>0</v>
      </c>
      <c r="AC47" s="346">
        <f t="shared" si="16"/>
        <v>0</v>
      </c>
      <c r="AD47" s="346">
        <f t="shared" si="16"/>
        <v>0</v>
      </c>
      <c r="AE47" s="346">
        <f t="shared" si="16"/>
        <v>0</v>
      </c>
    </row>
    <row r="48" spans="1:31" x14ac:dyDescent="0.25">
      <c r="A48" s="84"/>
      <c r="B48" s="323" t="str">
        <f>B40</f>
        <v>Stan środków pieniężnych na koniec roku:
Stav peňažných prostriedkov na konci roka:</v>
      </c>
      <c r="C48" s="346">
        <f t="shared" ref="C48:AE48" si="17">C40</f>
        <v>0</v>
      </c>
      <c r="D48" s="346">
        <f t="shared" si="17"/>
        <v>0</v>
      </c>
      <c r="E48" s="346">
        <f t="shared" si="17"/>
        <v>0</v>
      </c>
      <c r="F48" s="346">
        <f t="shared" si="17"/>
        <v>0</v>
      </c>
      <c r="G48" s="346">
        <f t="shared" si="17"/>
        <v>0</v>
      </c>
      <c r="H48" s="346">
        <f t="shared" si="17"/>
        <v>0</v>
      </c>
      <c r="I48" s="346">
        <f t="shared" si="17"/>
        <v>0</v>
      </c>
      <c r="J48" s="346">
        <f t="shared" si="17"/>
        <v>0</v>
      </c>
      <c r="K48" s="346">
        <f t="shared" si="17"/>
        <v>0</v>
      </c>
      <c r="L48" s="346">
        <f t="shared" si="17"/>
        <v>0</v>
      </c>
      <c r="M48" s="346">
        <f t="shared" si="17"/>
        <v>0</v>
      </c>
      <c r="N48" s="346">
        <f t="shared" si="17"/>
        <v>0</v>
      </c>
      <c r="O48" s="346">
        <f t="shared" si="17"/>
        <v>0</v>
      </c>
      <c r="P48" s="346">
        <f t="shared" si="17"/>
        <v>0</v>
      </c>
      <c r="Q48" s="346">
        <f t="shared" si="17"/>
        <v>0</v>
      </c>
      <c r="R48" s="346">
        <f t="shared" si="17"/>
        <v>0</v>
      </c>
      <c r="S48" s="346">
        <f t="shared" si="17"/>
        <v>0</v>
      </c>
      <c r="T48" s="346">
        <f t="shared" si="17"/>
        <v>0</v>
      </c>
      <c r="U48" s="346">
        <f t="shared" si="17"/>
        <v>0</v>
      </c>
      <c r="V48" s="346">
        <f t="shared" si="17"/>
        <v>0</v>
      </c>
      <c r="W48" s="346">
        <f t="shared" si="17"/>
        <v>0</v>
      </c>
      <c r="X48" s="346">
        <f t="shared" si="17"/>
        <v>0</v>
      </c>
      <c r="Y48" s="346">
        <f t="shared" si="17"/>
        <v>0</v>
      </c>
      <c r="Z48" s="346">
        <f t="shared" si="17"/>
        <v>0</v>
      </c>
      <c r="AA48" s="346">
        <f t="shared" si="17"/>
        <v>0</v>
      </c>
      <c r="AB48" s="346">
        <f t="shared" si="17"/>
        <v>0</v>
      </c>
      <c r="AC48" s="346">
        <f t="shared" si="17"/>
        <v>0</v>
      </c>
      <c r="AD48" s="346">
        <f t="shared" si="17"/>
        <v>0</v>
      </c>
      <c r="AE48" s="346">
        <f t="shared" si="17"/>
        <v>0</v>
      </c>
    </row>
    <row r="49" spans="1:31" x14ac:dyDescent="0.25">
      <c r="A49" s="84"/>
      <c r="B49" s="84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x14ac:dyDescent="0.25">
      <c r="A50" s="84"/>
      <c r="B50" s="84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31" x14ac:dyDescent="0.2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</row>
    <row r="52" spans="1:31" x14ac:dyDescent="0.2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</row>
    <row r="53" spans="1:31" x14ac:dyDescent="0.2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</row>
    <row r="54" spans="1:31" x14ac:dyDescent="0.2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</row>
    <row r="55" spans="1:31" x14ac:dyDescent="0.2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</row>
    <row r="56" spans="1:31" x14ac:dyDescent="0.2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</row>
    <row r="57" spans="1:31" x14ac:dyDescent="0.25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</row>
  </sheetData>
  <sheetProtection sheet="1" objects="1" scenarios="1" formatColumns="0" formatRows="0" insertRows="0" selectLockedCells="1"/>
  <mergeCells count="4">
    <mergeCell ref="C1:O1"/>
    <mergeCell ref="A1:B1"/>
    <mergeCell ref="B20:F20"/>
    <mergeCell ref="B2:F2"/>
  </mergeCells>
  <conditionalFormatting sqref="C1">
    <cfRule type="cellIs" dxfId="13" priority="9" operator="equal">
      <formula>0</formula>
    </cfRule>
  </conditionalFormatting>
  <conditionalFormatting sqref="C38:AE40 G20:AE20 C18:AE19 D17:AE17 C3:AE4 C34:AE36 C28:AE32 C16:AE16 C10:AE10 C21:AE26">
    <cfRule type="cellIs" dxfId="12" priority="8" operator="equal">
      <formula>0</formula>
    </cfRule>
  </conditionalFormatting>
  <conditionalFormatting sqref="AE4 AE38:AE40 AE22:AE26 AE34:AE36 AE28:AE32 AE16:AE20 AE10">
    <cfRule type="cellIs" dxfId="11" priority="7" operator="equal">
      <formula>$AE$3</formula>
    </cfRule>
  </conditionalFormatting>
  <conditionalFormatting sqref="AD4 AD38:AD40 AD22:AD26 AD34:AD36 AD28:AD32 AD16:AD20 AD10">
    <cfRule type="cellIs" dxfId="10" priority="6" operator="equal">
      <formula>$AD$3</formula>
    </cfRule>
  </conditionalFormatting>
  <conditionalFormatting sqref="AC4 AC38:AC40 AC22:AC26 AC34:AC36 AC28:AC32 AC16:AC20 AC10">
    <cfRule type="cellIs" dxfId="9" priority="5" operator="equal">
      <formula>$AC$3</formula>
    </cfRule>
  </conditionalFormatting>
  <conditionalFormatting sqref="C40:AE40">
    <cfRule type="cellIs" dxfId="8" priority="4" operator="lessThan">
      <formula>0</formula>
    </cfRule>
  </conditionalFormatting>
  <conditionalFormatting sqref="C42:AE44">
    <cfRule type="cellIs" dxfId="7" priority="3" operator="equal">
      <formula>0</formula>
    </cfRule>
  </conditionalFormatting>
  <conditionalFormatting sqref="C37:AE37">
    <cfRule type="cellIs" dxfId="6" priority="1" operator="equal">
      <formula>0</formula>
    </cfRule>
  </conditionalFormatting>
  <dataValidations disablePrompts="1" count="2">
    <dataValidation type="decimal" operator="greaterThanOrEqual" allowBlank="1" showInputMessage="1" showErrorMessage="1" error="Podaj wartość &gt;=0." prompt="Podaj wartość._x000a_Zadajte hodnotu." sqref="C5:AE9 C11:AE15">
      <formula1>0</formula1>
    </dataValidation>
    <dataValidation type="decimal" operator="greaterThanOrEqual" allowBlank="1" showInputMessage="1" showErrorMessage="1" prompt="Podaj wartość._x000a_Zadajte hodnotu." sqref="C17 C27:AE27 C33:AE33">
      <formula1>0</formula1>
    </dataValidation>
  </dataValidations>
  <pageMargins left="0.7" right="0.7" top="0.75" bottom="0.75" header="0.3" footer="0.3"/>
  <pageSetup paperSize="9" scale="26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AF124"/>
  <sheetViews>
    <sheetView showGridLines="0" view="pageBreakPreview" topLeftCell="A16" zoomScaleNormal="100" zoomScaleSheetLayoutView="100" workbookViewId="0">
      <selection activeCell="C63" sqref="C63"/>
    </sheetView>
  </sheetViews>
  <sheetFormatPr defaultRowHeight="15" x14ac:dyDescent="0.25"/>
  <cols>
    <col min="1" max="1" width="5.7109375" customWidth="1"/>
    <col min="2" max="2" width="42" customWidth="1"/>
    <col min="3" max="32" width="15.7109375" customWidth="1"/>
  </cols>
  <sheetData>
    <row r="1" spans="1:32" ht="30" customHeight="1" x14ac:dyDescent="0.25">
      <c r="A1" s="424" t="s">
        <v>209</v>
      </c>
      <c r="B1" s="426"/>
      <c r="C1" s="434">
        <f>Założenia_Predpoklady!C1</f>
        <v>0</v>
      </c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6"/>
    </row>
    <row r="3" spans="1:32" ht="30" customHeight="1" x14ac:dyDescent="0.25">
      <c r="A3" s="211"/>
      <c r="B3" s="209" t="s">
        <v>253</v>
      </c>
    </row>
    <row r="4" spans="1:32" ht="30" x14ac:dyDescent="0.25">
      <c r="B4" s="153" t="s">
        <v>26</v>
      </c>
      <c r="C4" s="24">
        <f>Założenia_Predpoklady!C15</f>
        <v>2016</v>
      </c>
      <c r="D4" s="24">
        <f>Założenia_Predpoklady!D15</f>
        <v>2017</v>
      </c>
      <c r="E4" s="24">
        <f>Założenia_Predpoklady!E15</f>
        <v>2018</v>
      </c>
      <c r="F4" s="24">
        <f>Założenia_Predpoklady!F15</f>
        <v>2019</v>
      </c>
      <c r="G4" s="24">
        <f>Założenia_Predpoklady!G15</f>
        <v>2020</v>
      </c>
      <c r="H4" s="24">
        <f>Założenia_Predpoklady!H15</f>
        <v>2021</v>
      </c>
      <c r="I4" s="24">
        <f>Założenia_Predpoklady!I15</f>
        <v>2022</v>
      </c>
      <c r="J4" s="24">
        <f>Założenia_Predpoklady!J15</f>
        <v>2023</v>
      </c>
    </row>
    <row r="5" spans="1:32" ht="30" x14ac:dyDescent="0.25">
      <c r="B5" s="257" t="s">
        <v>264</v>
      </c>
      <c r="C5" s="4">
        <f>Dane_Dáta!C18</f>
        <v>0</v>
      </c>
      <c r="D5" s="4">
        <f>Dane_Dáta!D18</f>
        <v>0</v>
      </c>
      <c r="E5" s="4">
        <f>Dane_Dáta!E18</f>
        <v>0</v>
      </c>
      <c r="F5" s="4">
        <f>Dane_Dáta!F18</f>
        <v>0</v>
      </c>
      <c r="G5" s="4">
        <f>Dane_Dáta!G18</f>
        <v>0</v>
      </c>
      <c r="H5" s="4">
        <f>Dane_Dáta!H18</f>
        <v>0</v>
      </c>
      <c r="I5" s="4">
        <f>Dane_Dáta!I18</f>
        <v>0</v>
      </c>
      <c r="J5" s="4">
        <f>Dane_Dáta!J18</f>
        <v>0</v>
      </c>
      <c r="K5" s="80"/>
      <c r="L5" s="80"/>
      <c r="M5" s="80"/>
      <c r="N5" s="80"/>
      <c r="O5" s="80"/>
    </row>
    <row r="6" spans="1:32" ht="30" x14ac:dyDescent="0.25">
      <c r="B6" s="189" t="s">
        <v>78</v>
      </c>
      <c r="C6" s="4">
        <f>Dane_Dáta!C19</f>
        <v>0</v>
      </c>
      <c r="D6" s="4">
        <f>Dane_Dáta!D19</f>
        <v>0</v>
      </c>
      <c r="E6" s="4">
        <f>Dane_Dáta!E19</f>
        <v>0</v>
      </c>
      <c r="F6" s="4">
        <f>Dane_Dáta!F19</f>
        <v>0</v>
      </c>
      <c r="G6" s="4">
        <f>Dane_Dáta!G19</f>
        <v>0</v>
      </c>
      <c r="H6" s="4">
        <f>Dane_Dáta!H19</f>
        <v>0</v>
      </c>
      <c r="I6" s="4">
        <f>Dane_Dáta!I19</f>
        <v>0</v>
      </c>
      <c r="J6" s="4">
        <f>Dane_Dáta!J19</f>
        <v>0</v>
      </c>
    </row>
    <row r="7" spans="1:32" ht="30" x14ac:dyDescent="0.25">
      <c r="B7" s="279" t="s">
        <v>210</v>
      </c>
      <c r="C7" s="306"/>
      <c r="D7" s="306"/>
      <c r="E7" s="306"/>
      <c r="F7" s="306"/>
      <c r="G7" s="306"/>
      <c r="H7" s="306"/>
      <c r="I7" s="306"/>
      <c r="J7" s="306"/>
    </row>
    <row r="8" spans="1:32" ht="30" x14ac:dyDescent="0.25">
      <c r="B8" s="190" t="s">
        <v>265</v>
      </c>
      <c r="C8" s="127">
        <f>C5-C6-C7</f>
        <v>0</v>
      </c>
      <c r="D8" s="127">
        <f t="shared" ref="D8:J8" si="0">D5-D6-D7</f>
        <v>0</v>
      </c>
      <c r="E8" s="127">
        <f t="shared" si="0"/>
        <v>0</v>
      </c>
      <c r="F8" s="127">
        <f t="shared" si="0"/>
        <v>0</v>
      </c>
      <c r="G8" s="127">
        <f t="shared" si="0"/>
        <v>0</v>
      </c>
      <c r="H8" s="127">
        <f t="shared" si="0"/>
        <v>0</v>
      </c>
      <c r="I8" s="127">
        <f t="shared" si="0"/>
        <v>0</v>
      </c>
      <c r="J8" s="127">
        <f t="shared" si="0"/>
        <v>0</v>
      </c>
    </row>
    <row r="9" spans="1:32" x14ac:dyDescent="0.25">
      <c r="B9" s="125"/>
      <c r="C9" s="126"/>
      <c r="D9" s="126"/>
      <c r="E9" s="126"/>
      <c r="F9" s="126"/>
      <c r="G9" s="126"/>
      <c r="H9" s="126"/>
      <c r="I9" s="126"/>
      <c r="J9" s="126"/>
    </row>
    <row r="10" spans="1:32" ht="30" x14ac:dyDescent="0.25">
      <c r="B10" s="153" t="s">
        <v>26</v>
      </c>
      <c r="C10" s="163">
        <f>Założenia_Predpoklady!C15</f>
        <v>2016</v>
      </c>
      <c r="D10" s="163">
        <f>Założenia_Predpoklady!D15</f>
        <v>2017</v>
      </c>
      <c r="E10" s="163">
        <f>Założenia_Predpoklady!E15</f>
        <v>2018</v>
      </c>
      <c r="F10" s="163">
        <f>Założenia_Predpoklady!F15</f>
        <v>2019</v>
      </c>
      <c r="G10" s="163">
        <f>Założenia_Predpoklady!G15</f>
        <v>2020</v>
      </c>
      <c r="H10" s="163">
        <f>Założenia_Predpoklady!H15</f>
        <v>2021</v>
      </c>
      <c r="I10" s="163">
        <f>Założenia_Predpoklady!I15</f>
        <v>2022</v>
      </c>
      <c r="J10" s="163">
        <f>Założenia_Predpoklady!J15</f>
        <v>2023</v>
      </c>
      <c r="K10" s="24">
        <f>Założenia_Predpoklady!K15</f>
        <v>2024</v>
      </c>
      <c r="L10" s="24">
        <f>Założenia_Predpoklady!L15</f>
        <v>2025</v>
      </c>
      <c r="M10" s="24">
        <f>Założenia_Predpoklady!M15</f>
        <v>2026</v>
      </c>
      <c r="N10" s="24">
        <f>Założenia_Predpoklady!N15</f>
        <v>2027</v>
      </c>
      <c r="O10" s="24">
        <f>Założenia_Predpoklady!O15</f>
        <v>2028</v>
      </c>
      <c r="P10" s="24">
        <f>Założenia_Predpoklady!P15</f>
        <v>2029</v>
      </c>
      <c r="Q10" s="24">
        <f>Założenia_Predpoklady!Q15</f>
        <v>2030</v>
      </c>
      <c r="R10" s="24">
        <f>Założenia_Predpoklady!R15</f>
        <v>2031</v>
      </c>
      <c r="S10" s="24">
        <f>Założenia_Predpoklady!S15</f>
        <v>2032</v>
      </c>
      <c r="T10" s="24">
        <f>Założenia_Predpoklady!T15</f>
        <v>2033</v>
      </c>
      <c r="U10" s="24">
        <f>Założenia_Predpoklady!U15</f>
        <v>2034</v>
      </c>
      <c r="V10" s="24">
        <f>Założenia_Predpoklady!V15</f>
        <v>2035</v>
      </c>
      <c r="W10" s="24">
        <f>Założenia_Predpoklady!W15</f>
        <v>2036</v>
      </c>
      <c r="X10" s="24">
        <f>Założenia_Predpoklady!X15</f>
        <v>2037</v>
      </c>
      <c r="Y10" s="24">
        <f>Założenia_Predpoklady!Y15</f>
        <v>2038</v>
      </c>
      <c r="Z10" s="24">
        <f>Założenia_Predpoklady!Z15</f>
        <v>2039</v>
      </c>
      <c r="AA10" s="24">
        <f>Założenia_Predpoklady!AA15</f>
        <v>2040</v>
      </c>
      <c r="AB10" s="24">
        <f>Założenia_Predpoklady!AB15</f>
        <v>2041</v>
      </c>
      <c r="AC10" s="24">
        <f>Założenia_Predpoklady!AC15</f>
        <v>2042</v>
      </c>
      <c r="AD10" s="24">
        <f>Założenia_Predpoklady!AD15</f>
        <v>2043</v>
      </c>
      <c r="AE10" s="24">
        <f>Założenia_Predpoklady!AE15</f>
        <v>2044</v>
      </c>
      <c r="AF10" s="24">
        <f>Założenia_Predpoklady!AF15</f>
        <v>2045</v>
      </c>
    </row>
    <row r="11" spans="1:32" ht="30" x14ac:dyDescent="0.25">
      <c r="B11" s="18" t="s">
        <v>79</v>
      </c>
      <c r="C11" s="4">
        <f>'Wyniki_Výsledky '!C24</f>
        <v>0</v>
      </c>
      <c r="D11" s="4">
        <f>'Wyniki_Výsledky '!D24</f>
        <v>0</v>
      </c>
      <c r="E11" s="4">
        <f>'Wyniki_Výsledky '!E24</f>
        <v>0</v>
      </c>
      <c r="F11" s="4">
        <f>'Wyniki_Výsledky '!F24</f>
        <v>0</v>
      </c>
      <c r="G11" s="4">
        <f>'Wyniki_Výsledky '!G24</f>
        <v>0</v>
      </c>
      <c r="H11" s="4">
        <f>'Wyniki_Výsledky '!H24</f>
        <v>0</v>
      </c>
      <c r="I11" s="4">
        <f>'Wyniki_Výsledky '!I24</f>
        <v>0</v>
      </c>
      <c r="J11" s="4">
        <f>'Wyniki_Výsledky '!J24</f>
        <v>0</v>
      </c>
      <c r="K11" s="4">
        <f>'Wyniki_Výsledky '!K24</f>
        <v>0</v>
      </c>
      <c r="L11" s="4">
        <f>'Wyniki_Výsledky '!L24</f>
        <v>0</v>
      </c>
      <c r="M11" s="4">
        <f>'Wyniki_Výsledky '!M24</f>
        <v>0</v>
      </c>
      <c r="N11" s="4">
        <f>'Wyniki_Výsledky '!N24</f>
        <v>0</v>
      </c>
      <c r="O11" s="4">
        <f>'Wyniki_Výsledky '!O24</f>
        <v>0</v>
      </c>
      <c r="P11" s="4">
        <f>'Wyniki_Výsledky '!P24</f>
        <v>0</v>
      </c>
      <c r="Q11" s="4">
        <f>'Wyniki_Výsledky '!Q24</f>
        <v>0</v>
      </c>
      <c r="R11" s="4">
        <f>'Wyniki_Výsledky '!R24</f>
        <v>0</v>
      </c>
      <c r="S11" s="4">
        <f>'Wyniki_Výsledky '!S24</f>
        <v>0</v>
      </c>
      <c r="T11" s="4">
        <f>'Wyniki_Výsledky '!T24</f>
        <v>0</v>
      </c>
      <c r="U11" s="4">
        <f>'Wyniki_Výsledky '!U24</f>
        <v>0</v>
      </c>
      <c r="V11" s="4">
        <f>'Wyniki_Výsledky '!V24</f>
        <v>0</v>
      </c>
      <c r="W11" s="4">
        <f>'Wyniki_Výsledky '!W24</f>
        <v>0</v>
      </c>
      <c r="X11" s="4">
        <f>'Wyniki_Výsledky '!X24</f>
        <v>0</v>
      </c>
      <c r="Y11" s="4">
        <f>'Wyniki_Výsledky '!Y24</f>
        <v>0</v>
      </c>
      <c r="Z11" s="4">
        <f>'Wyniki_Výsledky '!Z24</f>
        <v>0</v>
      </c>
      <c r="AA11" s="4">
        <f>'Wyniki_Výsledky '!AA24</f>
        <v>0</v>
      </c>
      <c r="AB11" s="4">
        <f>'Wyniki_Výsledky '!AB24</f>
        <v>0</v>
      </c>
      <c r="AC11" s="4">
        <f>'Wyniki_Výsledky '!AC24</f>
        <v>0</v>
      </c>
      <c r="AD11" s="4">
        <f>'Wyniki_Výsledky '!AD24</f>
        <v>0</v>
      </c>
      <c r="AE11" s="4">
        <f>'Wyniki_Výsledky '!AE24</f>
        <v>0</v>
      </c>
      <c r="AF11" s="4">
        <f>'Wyniki_Výsledky '!AF24</f>
        <v>0</v>
      </c>
    </row>
    <row r="12" spans="1:32" ht="30" x14ac:dyDescent="0.25">
      <c r="B12" s="134" t="s">
        <v>78</v>
      </c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</row>
    <row r="13" spans="1:32" ht="30" x14ac:dyDescent="0.25">
      <c r="B13" s="279" t="s">
        <v>210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</row>
    <row r="14" spans="1:32" ht="30" x14ac:dyDescent="0.25">
      <c r="B14" s="190" t="s">
        <v>211</v>
      </c>
      <c r="C14" s="127">
        <f>IF(C10=0,0,C11-C12-C13)</f>
        <v>0</v>
      </c>
      <c r="D14" s="127">
        <f t="shared" ref="D14:AE14" si="1">IF(D10=0,0,D11-D12-D13)</f>
        <v>0</v>
      </c>
      <c r="E14" s="127">
        <f t="shared" si="1"/>
        <v>0</v>
      </c>
      <c r="F14" s="127">
        <f t="shared" si="1"/>
        <v>0</v>
      </c>
      <c r="G14" s="127">
        <f t="shared" si="1"/>
        <v>0</v>
      </c>
      <c r="H14" s="127">
        <f t="shared" si="1"/>
        <v>0</v>
      </c>
      <c r="I14" s="127">
        <f t="shared" si="1"/>
        <v>0</v>
      </c>
      <c r="J14" s="127">
        <f t="shared" si="1"/>
        <v>0</v>
      </c>
      <c r="K14" s="127">
        <f t="shared" si="1"/>
        <v>0</v>
      </c>
      <c r="L14" s="127">
        <f t="shared" si="1"/>
        <v>0</v>
      </c>
      <c r="M14" s="127">
        <f t="shared" si="1"/>
        <v>0</v>
      </c>
      <c r="N14" s="127">
        <f t="shared" si="1"/>
        <v>0</v>
      </c>
      <c r="O14" s="127">
        <f t="shared" si="1"/>
        <v>0</v>
      </c>
      <c r="P14" s="127">
        <f t="shared" si="1"/>
        <v>0</v>
      </c>
      <c r="Q14" s="127">
        <f t="shared" si="1"/>
        <v>0</v>
      </c>
      <c r="R14" s="127">
        <f t="shared" si="1"/>
        <v>0</v>
      </c>
      <c r="S14" s="127">
        <f t="shared" si="1"/>
        <v>0</v>
      </c>
      <c r="T14" s="127">
        <f t="shared" si="1"/>
        <v>0</v>
      </c>
      <c r="U14" s="127">
        <f t="shared" si="1"/>
        <v>0</v>
      </c>
      <c r="V14" s="127">
        <f t="shared" si="1"/>
        <v>0</v>
      </c>
      <c r="W14" s="127">
        <f t="shared" si="1"/>
        <v>0</v>
      </c>
      <c r="X14" s="127">
        <f t="shared" si="1"/>
        <v>0</v>
      </c>
      <c r="Y14" s="127">
        <f t="shared" si="1"/>
        <v>0</v>
      </c>
      <c r="Z14" s="127">
        <f t="shared" si="1"/>
        <v>0</v>
      </c>
      <c r="AA14" s="127">
        <f t="shared" si="1"/>
        <v>0</v>
      </c>
      <c r="AB14" s="127">
        <f t="shared" si="1"/>
        <v>0</v>
      </c>
      <c r="AC14" s="127">
        <f t="shared" si="1"/>
        <v>0</v>
      </c>
      <c r="AD14" s="127">
        <f t="shared" si="1"/>
        <v>0</v>
      </c>
      <c r="AE14" s="127">
        <f t="shared" si="1"/>
        <v>0</v>
      </c>
      <c r="AF14" s="127">
        <f t="shared" ref="AF14" si="2">IF(AF10=0,0,AF11-AF12-AF13)</f>
        <v>0</v>
      </c>
    </row>
    <row r="15" spans="1:32" x14ac:dyDescent="0.25">
      <c r="B15" s="125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</row>
    <row r="16" spans="1:32" ht="30" x14ac:dyDescent="0.25">
      <c r="B16" s="153" t="s">
        <v>26</v>
      </c>
      <c r="C16" s="163">
        <f>Założenia_Predpoklady!C15</f>
        <v>2016</v>
      </c>
      <c r="D16" s="163">
        <f>Założenia_Predpoklady!D15</f>
        <v>2017</v>
      </c>
      <c r="E16" s="163">
        <f>Założenia_Predpoklady!E15</f>
        <v>2018</v>
      </c>
      <c r="F16" s="163">
        <f>Założenia_Predpoklady!F15</f>
        <v>2019</v>
      </c>
      <c r="G16" s="163">
        <f>Założenia_Predpoklady!G15</f>
        <v>2020</v>
      </c>
      <c r="H16" s="163">
        <f>Założenia_Predpoklady!H15</f>
        <v>2021</v>
      </c>
      <c r="I16" s="163">
        <f>Założenia_Predpoklady!I15</f>
        <v>2022</v>
      </c>
      <c r="J16" s="163">
        <f>Założenia_Predpoklady!J15</f>
        <v>2023</v>
      </c>
      <c r="K16" s="163">
        <f>Założenia_Predpoklady!K15</f>
        <v>2024</v>
      </c>
      <c r="L16" s="163">
        <f>Założenia_Predpoklady!L15</f>
        <v>2025</v>
      </c>
      <c r="M16" s="163">
        <f>Założenia_Predpoklady!M15</f>
        <v>2026</v>
      </c>
      <c r="N16" s="163">
        <f>Założenia_Predpoklady!N15</f>
        <v>2027</v>
      </c>
      <c r="O16" s="163">
        <f>Założenia_Predpoklady!O15</f>
        <v>2028</v>
      </c>
      <c r="P16" s="163">
        <f>Założenia_Predpoklady!P15</f>
        <v>2029</v>
      </c>
      <c r="Q16" s="163">
        <f>Założenia_Predpoklady!Q15</f>
        <v>2030</v>
      </c>
      <c r="R16" s="163">
        <f>Założenia_Predpoklady!R15</f>
        <v>2031</v>
      </c>
      <c r="S16" s="163">
        <f>Założenia_Predpoklady!S15</f>
        <v>2032</v>
      </c>
      <c r="T16" s="163">
        <f>Założenia_Predpoklady!T15</f>
        <v>2033</v>
      </c>
      <c r="U16" s="163">
        <f>Założenia_Predpoklady!U15</f>
        <v>2034</v>
      </c>
      <c r="V16" s="163">
        <f>Założenia_Predpoklady!V15</f>
        <v>2035</v>
      </c>
      <c r="W16" s="163">
        <f>Założenia_Predpoklady!W15</f>
        <v>2036</v>
      </c>
      <c r="X16" s="163">
        <f>Założenia_Predpoklady!X15</f>
        <v>2037</v>
      </c>
      <c r="Y16" s="163">
        <f>Założenia_Predpoklady!Y15</f>
        <v>2038</v>
      </c>
      <c r="Z16" s="163">
        <f>Założenia_Predpoklady!Z15</f>
        <v>2039</v>
      </c>
      <c r="AA16" s="163">
        <f>Założenia_Predpoklady!AA15</f>
        <v>2040</v>
      </c>
      <c r="AB16" s="163">
        <f>Założenia_Predpoklady!AB15</f>
        <v>2041</v>
      </c>
      <c r="AC16" s="163">
        <f>Założenia_Predpoklady!AC15</f>
        <v>2042</v>
      </c>
      <c r="AD16" s="163">
        <f>Założenia_Predpoklady!AD15</f>
        <v>2043</v>
      </c>
      <c r="AE16" s="163">
        <f>Założenia_Predpoklady!AE15</f>
        <v>2044</v>
      </c>
      <c r="AF16" s="163">
        <f>Założenia_Predpoklady!AF15</f>
        <v>2045</v>
      </c>
    </row>
    <row r="17" spans="2:32" ht="30" x14ac:dyDescent="0.25">
      <c r="B17" s="187" t="s">
        <v>56</v>
      </c>
      <c r="C17" s="4">
        <f>'Wyniki_Výsledky '!C26</f>
        <v>0</v>
      </c>
      <c r="D17" s="4">
        <f>'Wyniki_Výsledky '!D26</f>
        <v>0</v>
      </c>
      <c r="E17" s="4">
        <f>'Wyniki_Výsledky '!E26</f>
        <v>0</v>
      </c>
      <c r="F17" s="4">
        <f>'Wyniki_Výsledky '!F26</f>
        <v>0</v>
      </c>
      <c r="G17" s="4">
        <f>'Wyniki_Výsledky '!G26</f>
        <v>0</v>
      </c>
      <c r="H17" s="4">
        <f>'Wyniki_Výsledky '!H26</f>
        <v>0</v>
      </c>
      <c r="I17" s="4">
        <f>'Wyniki_Výsledky '!I26</f>
        <v>0</v>
      </c>
      <c r="J17" s="4">
        <f>'Wyniki_Výsledky '!J26</f>
        <v>0</v>
      </c>
      <c r="K17" s="4">
        <f>'Wyniki_Výsledky '!K26</f>
        <v>0</v>
      </c>
      <c r="L17" s="4">
        <f>'Wyniki_Výsledky '!L26</f>
        <v>0</v>
      </c>
      <c r="M17" s="4">
        <f>'Wyniki_Výsledky '!M26</f>
        <v>0</v>
      </c>
      <c r="N17" s="4">
        <f>'Wyniki_Výsledky '!N26</f>
        <v>0</v>
      </c>
      <c r="O17" s="4">
        <f>'Wyniki_Výsledky '!O26</f>
        <v>0</v>
      </c>
      <c r="P17" s="4">
        <f>'Wyniki_Výsledky '!P26</f>
        <v>0</v>
      </c>
      <c r="Q17" s="4">
        <f>'Wyniki_Výsledky '!Q26</f>
        <v>0</v>
      </c>
      <c r="R17" s="4">
        <f>'Wyniki_Výsledky '!R26</f>
        <v>0</v>
      </c>
      <c r="S17" s="4">
        <f>'Wyniki_Výsledky '!S26</f>
        <v>0</v>
      </c>
      <c r="T17" s="4">
        <f>'Wyniki_Výsledky '!T26</f>
        <v>0</v>
      </c>
      <c r="U17" s="4">
        <f>'Wyniki_Výsledky '!U26</f>
        <v>0</v>
      </c>
      <c r="V17" s="4">
        <f>'Wyniki_Výsledky '!V26</f>
        <v>0</v>
      </c>
      <c r="W17" s="4">
        <f>'Wyniki_Výsledky '!W26</f>
        <v>0</v>
      </c>
      <c r="X17" s="4">
        <f>'Wyniki_Výsledky '!X26</f>
        <v>0</v>
      </c>
      <c r="Y17" s="4">
        <f>'Wyniki_Výsledky '!Y26</f>
        <v>0</v>
      </c>
      <c r="Z17" s="4">
        <f>'Wyniki_Výsledky '!Z26</f>
        <v>0</v>
      </c>
      <c r="AA17" s="4">
        <f>'Wyniki_Výsledky '!AA26</f>
        <v>0</v>
      </c>
      <c r="AB17" s="4">
        <f>'Wyniki_Výsledky '!AB26</f>
        <v>0</v>
      </c>
      <c r="AC17" s="4">
        <f>'Wyniki_Výsledky '!AC26</f>
        <v>0</v>
      </c>
      <c r="AD17" s="4">
        <f>'Wyniki_Výsledky '!AD26</f>
        <v>0</v>
      </c>
      <c r="AE17" s="4">
        <f>'Wyniki_Výsledky '!AE26</f>
        <v>0</v>
      </c>
      <c r="AF17" s="4">
        <f>'Wyniki_Výsledky '!AF26</f>
        <v>0</v>
      </c>
    </row>
    <row r="18" spans="2:32" ht="30" x14ac:dyDescent="0.25">
      <c r="B18" s="134" t="s">
        <v>78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</row>
    <row r="19" spans="2:32" ht="30" x14ac:dyDescent="0.25">
      <c r="B19" s="279" t="s">
        <v>210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</row>
    <row r="20" spans="2:32" ht="30" x14ac:dyDescent="0.25">
      <c r="B20" s="19" t="s">
        <v>212</v>
      </c>
      <c r="C20" s="29">
        <f>IF(C16=0,0,C17-C18-C19)</f>
        <v>0</v>
      </c>
      <c r="D20" s="29">
        <f t="shared" ref="D20:AE20" si="3">IF(D16=0,0,D17-D18-D19)</f>
        <v>0</v>
      </c>
      <c r="E20" s="29">
        <f t="shared" si="3"/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>
        <f t="shared" si="3"/>
        <v>0</v>
      </c>
      <c r="J20" s="29">
        <f t="shared" si="3"/>
        <v>0</v>
      </c>
      <c r="K20" s="29">
        <f t="shared" si="3"/>
        <v>0</v>
      </c>
      <c r="L20" s="29">
        <f t="shared" si="3"/>
        <v>0</v>
      </c>
      <c r="M20" s="29">
        <f t="shared" si="3"/>
        <v>0</v>
      </c>
      <c r="N20" s="29">
        <f t="shared" si="3"/>
        <v>0</v>
      </c>
      <c r="O20" s="29">
        <f t="shared" si="3"/>
        <v>0</v>
      </c>
      <c r="P20" s="29">
        <f t="shared" si="3"/>
        <v>0</v>
      </c>
      <c r="Q20" s="29">
        <f t="shared" si="3"/>
        <v>0</v>
      </c>
      <c r="R20" s="29">
        <f t="shared" si="3"/>
        <v>0</v>
      </c>
      <c r="S20" s="29">
        <f t="shared" si="3"/>
        <v>0</v>
      </c>
      <c r="T20" s="29">
        <f t="shared" si="3"/>
        <v>0</v>
      </c>
      <c r="U20" s="29">
        <f t="shared" si="3"/>
        <v>0</v>
      </c>
      <c r="V20" s="29">
        <f t="shared" si="3"/>
        <v>0</v>
      </c>
      <c r="W20" s="29">
        <f t="shared" si="3"/>
        <v>0</v>
      </c>
      <c r="X20" s="29">
        <f t="shared" si="3"/>
        <v>0</v>
      </c>
      <c r="Y20" s="29">
        <f t="shared" si="3"/>
        <v>0</v>
      </c>
      <c r="Z20" s="29">
        <f t="shared" si="3"/>
        <v>0</v>
      </c>
      <c r="AA20" s="29">
        <f t="shared" si="3"/>
        <v>0</v>
      </c>
      <c r="AB20" s="29">
        <f t="shared" si="3"/>
        <v>0</v>
      </c>
      <c r="AC20" s="29">
        <f t="shared" si="3"/>
        <v>0</v>
      </c>
      <c r="AD20" s="29">
        <f t="shared" si="3"/>
        <v>0</v>
      </c>
      <c r="AE20" s="29">
        <f t="shared" si="3"/>
        <v>0</v>
      </c>
      <c r="AF20" s="29">
        <f t="shared" ref="AF20" si="4">IF(AF16=0,0,AF17-AF18-AF19)</f>
        <v>0</v>
      </c>
    </row>
    <row r="22" spans="2:32" ht="30" x14ac:dyDescent="0.25">
      <c r="B22" s="18" t="s">
        <v>80</v>
      </c>
      <c r="C22" s="23">
        <v>1</v>
      </c>
    </row>
    <row r="24" spans="2:32" ht="30.75" customHeight="1" x14ac:dyDescent="0.25">
      <c r="B24" s="19" t="s">
        <v>254</v>
      </c>
      <c r="C24" s="29">
        <f>(-C8+C14-C20)*$C$22</f>
        <v>0</v>
      </c>
      <c r="D24" s="29">
        <f t="shared" ref="D24:J24" si="5">(-D8+D14-D20)*$C$22</f>
        <v>0</v>
      </c>
      <c r="E24" s="29">
        <f t="shared" si="5"/>
        <v>0</v>
      </c>
      <c r="F24" s="29">
        <f t="shared" si="5"/>
        <v>0</v>
      </c>
      <c r="G24" s="29">
        <f t="shared" si="5"/>
        <v>0</v>
      </c>
      <c r="H24" s="29">
        <f t="shared" si="5"/>
        <v>0</v>
      </c>
      <c r="I24" s="29">
        <f t="shared" si="5"/>
        <v>0</v>
      </c>
      <c r="J24" s="29">
        <f t="shared" si="5"/>
        <v>0</v>
      </c>
      <c r="K24" s="29">
        <f>(K14-K20)*$C$22</f>
        <v>0</v>
      </c>
      <c r="L24" s="29">
        <f t="shared" ref="L24:AE24" si="6">(L14-L20)*$C$22</f>
        <v>0</v>
      </c>
      <c r="M24" s="29">
        <f t="shared" si="6"/>
        <v>0</v>
      </c>
      <c r="N24" s="29">
        <f t="shared" si="6"/>
        <v>0</v>
      </c>
      <c r="O24" s="29">
        <f t="shared" si="6"/>
        <v>0</v>
      </c>
      <c r="P24" s="29">
        <f t="shared" si="6"/>
        <v>0</v>
      </c>
      <c r="Q24" s="29">
        <f t="shared" si="6"/>
        <v>0</v>
      </c>
      <c r="R24" s="29">
        <f t="shared" si="6"/>
        <v>0</v>
      </c>
      <c r="S24" s="29">
        <f t="shared" si="6"/>
        <v>0</v>
      </c>
      <c r="T24" s="29">
        <f t="shared" si="6"/>
        <v>0</v>
      </c>
      <c r="U24" s="29">
        <f t="shared" si="6"/>
        <v>0</v>
      </c>
      <c r="V24" s="29">
        <f t="shared" si="6"/>
        <v>0</v>
      </c>
      <c r="W24" s="29">
        <f t="shared" si="6"/>
        <v>0</v>
      </c>
      <c r="X24" s="29">
        <f t="shared" si="6"/>
        <v>0</v>
      </c>
      <c r="Y24" s="29">
        <f t="shared" si="6"/>
        <v>0</v>
      </c>
      <c r="Z24" s="29">
        <f t="shared" si="6"/>
        <v>0</v>
      </c>
      <c r="AA24" s="29">
        <f t="shared" si="6"/>
        <v>0</v>
      </c>
      <c r="AB24" s="29">
        <f t="shared" si="6"/>
        <v>0</v>
      </c>
      <c r="AC24" s="29">
        <f t="shared" si="6"/>
        <v>0</v>
      </c>
      <c r="AD24" s="29">
        <f t="shared" si="6"/>
        <v>0</v>
      </c>
      <c r="AE24" s="29">
        <f t="shared" si="6"/>
        <v>0</v>
      </c>
      <c r="AF24" s="29">
        <f t="shared" ref="AF24" si="7">(AF14-AF20)*$C$22</f>
        <v>0</v>
      </c>
    </row>
    <row r="26" spans="2:32" ht="30" customHeight="1" x14ac:dyDescent="0.25">
      <c r="B26" s="209" t="s">
        <v>255</v>
      </c>
      <c r="C26" s="209"/>
      <c r="F26" s="80"/>
    </row>
    <row r="27" spans="2:32" ht="30" x14ac:dyDescent="0.25">
      <c r="B27" s="255" t="s">
        <v>81</v>
      </c>
      <c r="C27" s="23">
        <v>1</v>
      </c>
    </row>
    <row r="28" spans="2:32" x14ac:dyDescent="0.25">
      <c r="B28" s="51"/>
      <c r="C28" s="131"/>
    </row>
    <row r="29" spans="2:32" ht="30" x14ac:dyDescent="0.25">
      <c r="B29" s="153" t="s">
        <v>26</v>
      </c>
      <c r="C29" s="24">
        <f>Założenia_Predpoklady!C15</f>
        <v>2016</v>
      </c>
      <c r="D29" s="24">
        <f>Założenia_Predpoklady!D15</f>
        <v>2017</v>
      </c>
      <c r="E29" s="24">
        <f>Założenia_Predpoklady!E15</f>
        <v>2018</v>
      </c>
      <c r="F29" s="24">
        <f>Założenia_Predpoklady!F15</f>
        <v>2019</v>
      </c>
      <c r="G29" s="24">
        <f>Założenia_Predpoklady!G15</f>
        <v>2020</v>
      </c>
      <c r="H29" s="24">
        <f>Założenia_Predpoklady!H15</f>
        <v>2021</v>
      </c>
      <c r="I29" s="24">
        <f>Założenia_Predpoklady!I15</f>
        <v>2022</v>
      </c>
      <c r="J29" s="24">
        <f>Założenia_Predpoklady!J15</f>
        <v>2023</v>
      </c>
      <c r="K29" s="24">
        <f>Założenia_Predpoklady!K15</f>
        <v>2024</v>
      </c>
      <c r="L29" s="24">
        <f>Założenia_Predpoklady!L15</f>
        <v>2025</v>
      </c>
      <c r="M29" s="24">
        <f>Założenia_Predpoklady!M15</f>
        <v>2026</v>
      </c>
      <c r="N29" s="24">
        <f>Założenia_Predpoklady!N15</f>
        <v>2027</v>
      </c>
      <c r="O29" s="24">
        <f>Założenia_Predpoklady!O15</f>
        <v>2028</v>
      </c>
      <c r="P29" s="24">
        <f>Założenia_Predpoklady!P15</f>
        <v>2029</v>
      </c>
      <c r="Q29" s="24">
        <f>Założenia_Predpoklady!Q15</f>
        <v>2030</v>
      </c>
      <c r="R29" s="24">
        <f>Założenia_Predpoklady!R15</f>
        <v>2031</v>
      </c>
      <c r="S29" s="24">
        <f>Założenia_Predpoklady!S15</f>
        <v>2032</v>
      </c>
      <c r="T29" s="24">
        <f>Założenia_Predpoklady!T15</f>
        <v>2033</v>
      </c>
      <c r="U29" s="24">
        <f>Założenia_Predpoklady!U15</f>
        <v>2034</v>
      </c>
      <c r="V29" s="24">
        <f>Założenia_Predpoklady!V15</f>
        <v>2035</v>
      </c>
      <c r="W29" s="24">
        <f>Założenia_Predpoklady!W15</f>
        <v>2036</v>
      </c>
      <c r="X29" s="24">
        <f>Założenia_Predpoklady!X15</f>
        <v>2037</v>
      </c>
      <c r="Y29" s="24">
        <f>Założenia_Predpoklady!Y15</f>
        <v>2038</v>
      </c>
      <c r="Z29" s="24">
        <f>Założenia_Predpoklady!Z15</f>
        <v>2039</v>
      </c>
      <c r="AA29" s="24">
        <f>Założenia_Predpoklady!AA15</f>
        <v>2040</v>
      </c>
      <c r="AB29" s="24">
        <f>Założenia_Predpoklady!AB15</f>
        <v>2041</v>
      </c>
      <c r="AC29" s="24">
        <f>Założenia_Predpoklady!AC15</f>
        <v>2042</v>
      </c>
      <c r="AD29" s="24">
        <f>Założenia_Predpoklady!AD15</f>
        <v>2043</v>
      </c>
      <c r="AE29" s="24">
        <f>Założenia_Predpoklady!AE15</f>
        <v>2044</v>
      </c>
      <c r="AF29" s="24">
        <f>Założenia_Predpoklady!AF15</f>
        <v>2045</v>
      </c>
    </row>
    <row r="30" spans="2:32" ht="60" x14ac:dyDescent="0.25">
      <c r="B30" s="134" t="s">
        <v>256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</row>
    <row r="31" spans="2:32" ht="62.25" customHeight="1" x14ac:dyDescent="0.25">
      <c r="B31" s="134" t="s">
        <v>257</v>
      </c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</row>
    <row r="32" spans="2:32" ht="30" x14ac:dyDescent="0.25">
      <c r="B32" s="132" t="s">
        <v>82</v>
      </c>
      <c r="C32" s="133">
        <f>SUM(C30:C31)</f>
        <v>0</v>
      </c>
      <c r="D32" s="133">
        <f t="shared" ref="D32:AE32" si="8">SUM(D30:D31)</f>
        <v>0</v>
      </c>
      <c r="E32" s="133">
        <f t="shared" si="8"/>
        <v>0</v>
      </c>
      <c r="F32" s="133">
        <f t="shared" si="8"/>
        <v>0</v>
      </c>
      <c r="G32" s="133">
        <f t="shared" si="8"/>
        <v>0</v>
      </c>
      <c r="H32" s="133">
        <f t="shared" si="8"/>
        <v>0</v>
      </c>
      <c r="I32" s="133">
        <f t="shared" si="8"/>
        <v>0</v>
      </c>
      <c r="J32" s="133">
        <f t="shared" si="8"/>
        <v>0</v>
      </c>
      <c r="K32" s="133">
        <f t="shared" si="8"/>
        <v>0</v>
      </c>
      <c r="L32" s="133">
        <f t="shared" si="8"/>
        <v>0</v>
      </c>
      <c r="M32" s="133">
        <f t="shared" si="8"/>
        <v>0</v>
      </c>
      <c r="N32" s="133">
        <f t="shared" si="8"/>
        <v>0</v>
      </c>
      <c r="O32" s="133">
        <f t="shared" si="8"/>
        <v>0</v>
      </c>
      <c r="P32" s="133">
        <f t="shared" si="8"/>
        <v>0</v>
      </c>
      <c r="Q32" s="133">
        <f t="shared" si="8"/>
        <v>0</v>
      </c>
      <c r="R32" s="133">
        <f t="shared" si="8"/>
        <v>0</v>
      </c>
      <c r="S32" s="133">
        <f t="shared" si="8"/>
        <v>0</v>
      </c>
      <c r="T32" s="133">
        <f t="shared" si="8"/>
        <v>0</v>
      </c>
      <c r="U32" s="133">
        <f t="shared" si="8"/>
        <v>0</v>
      </c>
      <c r="V32" s="133">
        <f t="shared" si="8"/>
        <v>0</v>
      </c>
      <c r="W32" s="133">
        <f t="shared" si="8"/>
        <v>0</v>
      </c>
      <c r="X32" s="133">
        <f t="shared" si="8"/>
        <v>0</v>
      </c>
      <c r="Y32" s="133">
        <f t="shared" si="8"/>
        <v>0</v>
      </c>
      <c r="Z32" s="133">
        <f t="shared" si="8"/>
        <v>0</v>
      </c>
      <c r="AA32" s="133">
        <f t="shared" si="8"/>
        <v>0</v>
      </c>
      <c r="AB32" s="133">
        <f t="shared" si="8"/>
        <v>0</v>
      </c>
      <c r="AC32" s="133">
        <f t="shared" si="8"/>
        <v>0</v>
      </c>
      <c r="AD32" s="133">
        <f t="shared" si="8"/>
        <v>0</v>
      </c>
      <c r="AE32" s="133">
        <f t="shared" si="8"/>
        <v>0</v>
      </c>
      <c r="AF32" s="133">
        <f t="shared" ref="AF32" si="9">SUM(AF30:AF31)</f>
        <v>0</v>
      </c>
    </row>
    <row r="34" spans="2:32" ht="30" x14ac:dyDescent="0.25">
      <c r="B34" s="19" t="s">
        <v>83</v>
      </c>
      <c r="C34" s="28">
        <f>IF(C29=0,0,(C24*$C$27)+C32)</f>
        <v>0</v>
      </c>
      <c r="D34" s="28">
        <f t="shared" ref="D34:AE34" si="10">IF(D29=0,0,(D24*$C$27)+D32)</f>
        <v>0</v>
      </c>
      <c r="E34" s="28">
        <f t="shared" si="10"/>
        <v>0</v>
      </c>
      <c r="F34" s="28">
        <f t="shared" si="10"/>
        <v>0</v>
      </c>
      <c r="G34" s="28">
        <f t="shared" si="10"/>
        <v>0</v>
      </c>
      <c r="H34" s="28">
        <f t="shared" si="10"/>
        <v>0</v>
      </c>
      <c r="I34" s="28">
        <f t="shared" si="10"/>
        <v>0</v>
      </c>
      <c r="J34" s="28">
        <f t="shared" si="10"/>
        <v>0</v>
      </c>
      <c r="K34" s="28">
        <f t="shared" si="10"/>
        <v>0</v>
      </c>
      <c r="L34" s="28">
        <f t="shared" si="10"/>
        <v>0</v>
      </c>
      <c r="M34" s="28">
        <f t="shared" si="10"/>
        <v>0</v>
      </c>
      <c r="N34" s="28">
        <f t="shared" si="10"/>
        <v>0</v>
      </c>
      <c r="O34" s="28">
        <f t="shared" si="10"/>
        <v>0</v>
      </c>
      <c r="P34" s="28">
        <f t="shared" si="10"/>
        <v>0</v>
      </c>
      <c r="Q34" s="28">
        <f t="shared" si="10"/>
        <v>0</v>
      </c>
      <c r="R34" s="28">
        <f t="shared" si="10"/>
        <v>0</v>
      </c>
      <c r="S34" s="28">
        <f t="shared" si="10"/>
        <v>0</v>
      </c>
      <c r="T34" s="28">
        <f t="shared" si="10"/>
        <v>0</v>
      </c>
      <c r="U34" s="28">
        <f t="shared" si="10"/>
        <v>0</v>
      </c>
      <c r="V34" s="28">
        <f t="shared" si="10"/>
        <v>0</v>
      </c>
      <c r="W34" s="28">
        <f t="shared" si="10"/>
        <v>0</v>
      </c>
      <c r="X34" s="28">
        <f t="shared" si="10"/>
        <v>0</v>
      </c>
      <c r="Y34" s="28">
        <f t="shared" si="10"/>
        <v>0</v>
      </c>
      <c r="Z34" s="28">
        <f t="shared" si="10"/>
        <v>0</v>
      </c>
      <c r="AA34" s="28">
        <f t="shared" si="10"/>
        <v>0</v>
      </c>
      <c r="AB34" s="28">
        <f t="shared" si="10"/>
        <v>0</v>
      </c>
      <c r="AC34" s="28">
        <f t="shared" si="10"/>
        <v>0</v>
      </c>
      <c r="AD34" s="28">
        <f t="shared" si="10"/>
        <v>0</v>
      </c>
      <c r="AE34" s="28">
        <f t="shared" si="10"/>
        <v>0</v>
      </c>
      <c r="AF34" s="28">
        <f t="shared" ref="AF34" si="11">IF(AF29=0,0,(AF24*$C$27)+AF32)</f>
        <v>0</v>
      </c>
    </row>
    <row r="35" spans="2:32" ht="3" customHeight="1" x14ac:dyDescent="0.25">
      <c r="B35" s="138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</row>
    <row r="36" spans="2:32" ht="30" x14ac:dyDescent="0.25">
      <c r="B36" s="175" t="s">
        <v>174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</row>
    <row r="37" spans="2:32" ht="45.75" customHeight="1" x14ac:dyDescent="0.25">
      <c r="B37" s="437" t="s">
        <v>13</v>
      </c>
      <c r="C37" s="437"/>
      <c r="D37" s="437"/>
      <c r="E37" s="437"/>
      <c r="F37" s="438" t="s">
        <v>233</v>
      </c>
      <c r="G37" s="438"/>
      <c r="H37" s="438"/>
      <c r="I37" s="438"/>
      <c r="J37" s="438"/>
      <c r="K37" s="362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361"/>
      <c r="Y37" s="57"/>
      <c r="AA37" s="33"/>
      <c r="AB37" s="33"/>
      <c r="AC37" s="33"/>
      <c r="AD37" s="33"/>
      <c r="AE37" s="33"/>
      <c r="AF37" s="33"/>
    </row>
    <row r="39" spans="2:32" ht="30" customHeight="1" x14ac:dyDescent="0.25">
      <c r="B39" s="209" t="s">
        <v>91</v>
      </c>
    </row>
    <row r="41" spans="2:32" ht="30" customHeight="1" x14ac:dyDescent="0.25">
      <c r="B41" s="173" t="s">
        <v>92</v>
      </c>
      <c r="C41" s="173"/>
    </row>
    <row r="42" spans="2:32" ht="30" x14ac:dyDescent="0.25">
      <c r="B42" s="153" t="s">
        <v>26</v>
      </c>
      <c r="C42" s="24">
        <f>Założenia_Predpoklady!C15</f>
        <v>2016</v>
      </c>
      <c r="D42" s="24">
        <f>Założenia_Predpoklady!D15</f>
        <v>2017</v>
      </c>
      <c r="E42" s="24">
        <f>Założenia_Predpoklady!E15</f>
        <v>2018</v>
      </c>
      <c r="F42" s="24">
        <f>Założenia_Predpoklady!F15</f>
        <v>2019</v>
      </c>
      <c r="G42" s="24">
        <f>Założenia_Predpoklady!G15</f>
        <v>2020</v>
      </c>
      <c r="H42" s="24">
        <f>Założenia_Predpoklady!H15</f>
        <v>2021</v>
      </c>
      <c r="I42" s="24">
        <f>Założenia_Predpoklady!I15</f>
        <v>2022</v>
      </c>
      <c r="J42" s="24">
        <f>Założenia_Predpoklady!J15</f>
        <v>2023</v>
      </c>
      <c r="K42" s="24">
        <f>Założenia_Predpoklady!K15</f>
        <v>2024</v>
      </c>
      <c r="L42" s="24">
        <f>Założenia_Predpoklady!L15</f>
        <v>2025</v>
      </c>
      <c r="M42" s="24">
        <f>Założenia_Predpoklady!M15</f>
        <v>2026</v>
      </c>
      <c r="N42" s="24">
        <f>Założenia_Predpoklady!N15</f>
        <v>2027</v>
      </c>
      <c r="O42" s="24">
        <f>Założenia_Predpoklady!O15</f>
        <v>2028</v>
      </c>
      <c r="P42" s="24">
        <f>Założenia_Predpoklady!P15</f>
        <v>2029</v>
      </c>
      <c r="Q42" s="24">
        <f>Założenia_Predpoklady!Q15</f>
        <v>2030</v>
      </c>
      <c r="R42" s="24">
        <f>Założenia_Predpoklady!R15</f>
        <v>2031</v>
      </c>
      <c r="S42" s="24">
        <f>Założenia_Predpoklady!S15</f>
        <v>2032</v>
      </c>
      <c r="T42" s="24">
        <f>Założenia_Predpoklady!T15</f>
        <v>2033</v>
      </c>
      <c r="U42" s="24">
        <f>Założenia_Predpoklady!U15</f>
        <v>2034</v>
      </c>
      <c r="V42" s="24">
        <f>Założenia_Predpoklady!V15</f>
        <v>2035</v>
      </c>
      <c r="W42" s="24">
        <f>Założenia_Predpoklady!W15</f>
        <v>2036</v>
      </c>
      <c r="X42" s="24">
        <f>Założenia_Predpoklady!X15</f>
        <v>2037</v>
      </c>
      <c r="Y42" s="24">
        <f>Założenia_Predpoklady!Y15</f>
        <v>2038</v>
      </c>
      <c r="Z42" s="24">
        <f>Założenia_Predpoklady!Z15</f>
        <v>2039</v>
      </c>
      <c r="AA42" s="24">
        <f>Założenia_Predpoklady!AA15</f>
        <v>2040</v>
      </c>
      <c r="AB42" s="24">
        <f>Założenia_Predpoklady!AB15</f>
        <v>2041</v>
      </c>
      <c r="AC42" s="24">
        <f>Założenia_Predpoklady!AC15</f>
        <v>2042</v>
      </c>
      <c r="AD42" s="24">
        <f>Założenia_Predpoklady!AD15</f>
        <v>2043</v>
      </c>
      <c r="AE42" s="24">
        <f>Założenia_Predpoklady!AE15</f>
        <v>2044</v>
      </c>
      <c r="AF42" s="24">
        <f>Założenia_Predpoklady!AF15</f>
        <v>2045</v>
      </c>
    </row>
    <row r="43" spans="2:32" ht="30" x14ac:dyDescent="0.25">
      <c r="B43" s="279" t="s">
        <v>84</v>
      </c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</row>
    <row r="44" spans="2:32" ht="30" customHeight="1" x14ac:dyDescent="0.25">
      <c r="B44" s="279" t="s">
        <v>84</v>
      </c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s="295"/>
      <c r="AD44" s="295"/>
      <c r="AE44" s="295"/>
      <c r="AF44" s="295"/>
    </row>
    <row r="45" spans="2:32" ht="30" x14ac:dyDescent="0.25">
      <c r="B45" s="132" t="s">
        <v>82</v>
      </c>
      <c r="C45" s="133">
        <f t="shared" ref="C45:AF45" si="12">IF(C42=0,0,SUM(C43:C44))</f>
        <v>0</v>
      </c>
      <c r="D45" s="133">
        <f t="shared" si="12"/>
        <v>0</v>
      </c>
      <c r="E45" s="133">
        <f t="shared" si="12"/>
        <v>0</v>
      </c>
      <c r="F45" s="133">
        <f t="shared" si="12"/>
        <v>0</v>
      </c>
      <c r="G45" s="133">
        <f t="shared" si="12"/>
        <v>0</v>
      </c>
      <c r="H45" s="133">
        <f t="shared" si="12"/>
        <v>0</v>
      </c>
      <c r="I45" s="133">
        <f t="shared" si="12"/>
        <v>0</v>
      </c>
      <c r="J45" s="133">
        <f t="shared" si="12"/>
        <v>0</v>
      </c>
      <c r="K45" s="133">
        <f t="shared" si="12"/>
        <v>0</v>
      </c>
      <c r="L45" s="133">
        <f t="shared" si="12"/>
        <v>0</v>
      </c>
      <c r="M45" s="133">
        <f t="shared" si="12"/>
        <v>0</v>
      </c>
      <c r="N45" s="133">
        <f t="shared" si="12"/>
        <v>0</v>
      </c>
      <c r="O45" s="133">
        <f t="shared" si="12"/>
        <v>0</v>
      </c>
      <c r="P45" s="133">
        <f t="shared" si="12"/>
        <v>0</v>
      </c>
      <c r="Q45" s="133">
        <f t="shared" si="12"/>
        <v>0</v>
      </c>
      <c r="R45" s="133">
        <f t="shared" si="12"/>
        <v>0</v>
      </c>
      <c r="S45" s="133">
        <f t="shared" si="12"/>
        <v>0</v>
      </c>
      <c r="T45" s="133">
        <f t="shared" si="12"/>
        <v>0</v>
      </c>
      <c r="U45" s="133">
        <f t="shared" si="12"/>
        <v>0</v>
      </c>
      <c r="V45" s="133">
        <f t="shared" si="12"/>
        <v>0</v>
      </c>
      <c r="W45" s="133">
        <f t="shared" si="12"/>
        <v>0</v>
      </c>
      <c r="X45" s="133">
        <f t="shared" si="12"/>
        <v>0</v>
      </c>
      <c r="Y45" s="133">
        <f t="shared" si="12"/>
        <v>0</v>
      </c>
      <c r="Z45" s="133">
        <f t="shared" si="12"/>
        <v>0</v>
      </c>
      <c r="AA45" s="133">
        <f t="shared" si="12"/>
        <v>0</v>
      </c>
      <c r="AB45" s="133">
        <f t="shared" si="12"/>
        <v>0</v>
      </c>
      <c r="AC45" s="133">
        <f t="shared" si="12"/>
        <v>0</v>
      </c>
      <c r="AD45" s="133">
        <f t="shared" si="12"/>
        <v>0</v>
      </c>
      <c r="AE45" s="133">
        <f t="shared" si="12"/>
        <v>0</v>
      </c>
      <c r="AF45" s="133">
        <f t="shared" si="12"/>
        <v>0</v>
      </c>
    </row>
    <row r="46" spans="2:32" ht="3" customHeight="1" x14ac:dyDescent="0.25"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</row>
    <row r="47" spans="2:32" ht="30" customHeight="1" x14ac:dyDescent="0.25">
      <c r="B47" s="175" t="s">
        <v>174</v>
      </c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</row>
    <row r="48" spans="2:32" ht="15" customHeight="1" x14ac:dyDescent="0.25">
      <c r="B48" s="387" t="s">
        <v>119</v>
      </c>
      <c r="C48" s="387"/>
      <c r="D48" s="387"/>
      <c r="E48" s="387"/>
      <c r="F48" s="384" t="s">
        <v>151</v>
      </c>
      <c r="G48" s="384"/>
      <c r="H48" s="384"/>
      <c r="I48" s="384"/>
      <c r="J48" s="384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1"/>
      <c r="V48" s="201"/>
      <c r="W48" s="201"/>
      <c r="X48" s="85"/>
      <c r="Y48" s="85"/>
      <c r="Z48" s="85"/>
    </row>
    <row r="49" spans="1:32" ht="45" customHeight="1" x14ac:dyDescent="0.25">
      <c r="B49" s="390" t="s">
        <v>12</v>
      </c>
      <c r="C49" s="390"/>
      <c r="D49" s="390"/>
      <c r="E49" s="390"/>
      <c r="F49" s="433" t="s">
        <v>229</v>
      </c>
      <c r="G49" s="433"/>
      <c r="H49" s="433"/>
      <c r="I49" s="433"/>
      <c r="J49" s="433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3"/>
      <c r="W49" s="203"/>
      <c r="X49" s="85"/>
      <c r="Y49" s="85"/>
      <c r="Z49" s="85"/>
    </row>
    <row r="50" spans="1:32" x14ac:dyDescent="0.25"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85"/>
    </row>
    <row r="51" spans="1:32" ht="30" customHeight="1" x14ac:dyDescent="0.25">
      <c r="B51" s="173" t="s">
        <v>213</v>
      </c>
      <c r="C51" s="173"/>
    </row>
    <row r="52" spans="1:32" ht="30" x14ac:dyDescent="0.25">
      <c r="B52" s="153" t="s">
        <v>26</v>
      </c>
      <c r="C52" s="24">
        <f>Założenia_Predpoklady!C15</f>
        <v>2016</v>
      </c>
      <c r="D52" s="24">
        <f>Założenia_Predpoklady!D15</f>
        <v>2017</v>
      </c>
      <c r="E52" s="24">
        <f>Założenia_Predpoklady!E15</f>
        <v>2018</v>
      </c>
      <c r="F52" s="24">
        <f>Założenia_Predpoklady!F15</f>
        <v>2019</v>
      </c>
      <c r="G52" s="24">
        <f>Założenia_Predpoklady!G15</f>
        <v>2020</v>
      </c>
      <c r="H52" s="24">
        <f>Założenia_Predpoklady!H15</f>
        <v>2021</v>
      </c>
      <c r="I52" s="24">
        <f>Założenia_Predpoklady!I15</f>
        <v>2022</v>
      </c>
      <c r="J52" s="24">
        <f>Założenia_Predpoklady!J15</f>
        <v>2023</v>
      </c>
      <c r="K52" s="24">
        <f>Założenia_Predpoklady!K15</f>
        <v>2024</v>
      </c>
      <c r="L52" s="24">
        <f>Założenia_Predpoklady!L15</f>
        <v>2025</v>
      </c>
      <c r="M52" s="24">
        <f>Założenia_Predpoklady!M15</f>
        <v>2026</v>
      </c>
      <c r="N52" s="24">
        <f>Założenia_Predpoklady!N15</f>
        <v>2027</v>
      </c>
      <c r="O52" s="24">
        <f>Założenia_Predpoklady!O15</f>
        <v>2028</v>
      </c>
      <c r="P52" s="24">
        <f>Założenia_Predpoklady!P15</f>
        <v>2029</v>
      </c>
      <c r="Q52" s="24">
        <f>Założenia_Predpoklady!Q15</f>
        <v>2030</v>
      </c>
      <c r="R52" s="24">
        <f>Założenia_Predpoklady!R15</f>
        <v>2031</v>
      </c>
      <c r="S52" s="24">
        <f>Założenia_Predpoklady!S15</f>
        <v>2032</v>
      </c>
      <c r="T52" s="24">
        <f>Założenia_Predpoklady!T15</f>
        <v>2033</v>
      </c>
      <c r="U52" s="24">
        <f>Założenia_Predpoklady!U15</f>
        <v>2034</v>
      </c>
      <c r="V52" s="24">
        <f>Założenia_Predpoklady!V15</f>
        <v>2035</v>
      </c>
      <c r="W52" s="24">
        <f>Założenia_Predpoklady!W15</f>
        <v>2036</v>
      </c>
      <c r="X52" s="24">
        <f>Założenia_Predpoklady!X15</f>
        <v>2037</v>
      </c>
      <c r="Y52" s="24">
        <f>Założenia_Predpoklady!Y15</f>
        <v>2038</v>
      </c>
      <c r="Z52" s="24">
        <f>Założenia_Predpoklady!Z15</f>
        <v>2039</v>
      </c>
      <c r="AA52" s="24">
        <f>Założenia_Predpoklady!AA15</f>
        <v>2040</v>
      </c>
      <c r="AB52" s="24">
        <f>Założenia_Predpoklady!AB15</f>
        <v>2041</v>
      </c>
      <c r="AC52" s="24">
        <f>Założenia_Predpoklady!AC15</f>
        <v>2042</v>
      </c>
      <c r="AD52" s="24">
        <f>Założenia_Predpoklady!AD15</f>
        <v>2043</v>
      </c>
      <c r="AE52" s="24">
        <f>Założenia_Predpoklady!AE15</f>
        <v>2044</v>
      </c>
      <c r="AF52" s="24">
        <f>Założenia_Predpoklady!AF15</f>
        <v>2045</v>
      </c>
    </row>
    <row r="53" spans="1:32" ht="30" x14ac:dyDescent="0.25">
      <c r="B53" s="279" t="s">
        <v>85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</row>
    <row r="54" spans="1:32" ht="30" x14ac:dyDescent="0.25">
      <c r="B54" s="279" t="s">
        <v>85</v>
      </c>
      <c r="C54" s="295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</row>
    <row r="55" spans="1:32" ht="30" x14ac:dyDescent="0.25">
      <c r="B55" s="132" t="s">
        <v>82</v>
      </c>
      <c r="C55" s="133">
        <f t="shared" ref="C55:AF55" si="13">IF(C52=0,0,SUM(C53:C54))</f>
        <v>0</v>
      </c>
      <c r="D55" s="133">
        <f t="shared" si="13"/>
        <v>0</v>
      </c>
      <c r="E55" s="133">
        <f t="shared" si="13"/>
        <v>0</v>
      </c>
      <c r="F55" s="133">
        <f t="shared" si="13"/>
        <v>0</v>
      </c>
      <c r="G55" s="133">
        <f t="shared" si="13"/>
        <v>0</v>
      </c>
      <c r="H55" s="133">
        <f t="shared" si="13"/>
        <v>0</v>
      </c>
      <c r="I55" s="133">
        <f t="shared" si="13"/>
        <v>0</v>
      </c>
      <c r="J55" s="133">
        <f t="shared" si="13"/>
        <v>0</v>
      </c>
      <c r="K55" s="133">
        <f t="shared" si="13"/>
        <v>0</v>
      </c>
      <c r="L55" s="133">
        <f t="shared" si="13"/>
        <v>0</v>
      </c>
      <c r="M55" s="133">
        <f t="shared" si="13"/>
        <v>0</v>
      </c>
      <c r="N55" s="133">
        <f t="shared" si="13"/>
        <v>0</v>
      </c>
      <c r="O55" s="133">
        <f t="shared" si="13"/>
        <v>0</v>
      </c>
      <c r="P55" s="133">
        <f t="shared" si="13"/>
        <v>0</v>
      </c>
      <c r="Q55" s="133">
        <f t="shared" si="13"/>
        <v>0</v>
      </c>
      <c r="R55" s="133">
        <f t="shared" si="13"/>
        <v>0</v>
      </c>
      <c r="S55" s="133">
        <f t="shared" si="13"/>
        <v>0</v>
      </c>
      <c r="T55" s="133">
        <f t="shared" si="13"/>
        <v>0</v>
      </c>
      <c r="U55" s="133">
        <f t="shared" si="13"/>
        <v>0</v>
      </c>
      <c r="V55" s="133">
        <f t="shared" si="13"/>
        <v>0</v>
      </c>
      <c r="W55" s="133">
        <f t="shared" si="13"/>
        <v>0</v>
      </c>
      <c r="X55" s="133">
        <f t="shared" si="13"/>
        <v>0</v>
      </c>
      <c r="Y55" s="133">
        <f t="shared" si="13"/>
        <v>0</v>
      </c>
      <c r="Z55" s="133">
        <f t="shared" si="13"/>
        <v>0</v>
      </c>
      <c r="AA55" s="133">
        <f t="shared" si="13"/>
        <v>0</v>
      </c>
      <c r="AB55" s="133">
        <f t="shared" si="13"/>
        <v>0</v>
      </c>
      <c r="AC55" s="133">
        <f t="shared" si="13"/>
        <v>0</v>
      </c>
      <c r="AD55" s="133">
        <f t="shared" si="13"/>
        <v>0</v>
      </c>
      <c r="AE55" s="133">
        <f t="shared" si="13"/>
        <v>0</v>
      </c>
      <c r="AF55" s="133">
        <f t="shared" si="13"/>
        <v>0</v>
      </c>
    </row>
    <row r="56" spans="1:32" ht="3" customHeight="1" x14ac:dyDescent="0.25"/>
    <row r="57" spans="1:32" ht="30" x14ac:dyDescent="0.25">
      <c r="B57" s="175" t="s">
        <v>174</v>
      </c>
    </row>
    <row r="58" spans="1:32" ht="15" customHeight="1" x14ac:dyDescent="0.25">
      <c r="B58" s="387" t="s">
        <v>119</v>
      </c>
      <c r="C58" s="387"/>
      <c r="D58" s="387"/>
      <c r="E58" s="350"/>
      <c r="F58" s="384" t="s">
        <v>151</v>
      </c>
      <c r="G58" s="384"/>
      <c r="H58" s="384"/>
      <c r="I58" s="384"/>
      <c r="J58" s="384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85"/>
    </row>
    <row r="59" spans="1:32" ht="45" customHeight="1" x14ac:dyDescent="0.25">
      <c r="B59" s="390" t="s">
        <v>131</v>
      </c>
      <c r="C59" s="390"/>
      <c r="D59" s="390"/>
      <c r="E59" s="390"/>
      <c r="F59" s="433" t="s">
        <v>230</v>
      </c>
      <c r="G59" s="433"/>
      <c r="H59" s="433"/>
      <c r="I59" s="433"/>
      <c r="J59" s="433"/>
      <c r="K59" s="203"/>
      <c r="L59" s="203"/>
      <c r="M59" s="203"/>
      <c r="N59" s="203"/>
      <c r="O59" s="203"/>
      <c r="P59" s="203"/>
      <c r="Q59" s="85"/>
      <c r="R59" s="85"/>
      <c r="S59" s="85"/>
      <c r="T59" s="85"/>
      <c r="U59" s="85"/>
      <c r="V59" s="85"/>
      <c r="W59" s="85"/>
      <c r="X59" s="85"/>
    </row>
    <row r="60" spans="1:32" x14ac:dyDescent="0.25"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85"/>
    </row>
    <row r="61" spans="1:32" ht="30" customHeight="1" x14ac:dyDescent="0.25">
      <c r="B61" s="209" t="s">
        <v>86</v>
      </c>
      <c r="C61" s="209"/>
      <c r="D61" s="137"/>
      <c r="E61" s="137"/>
      <c r="F61" s="137"/>
      <c r="G61" s="137"/>
      <c r="H61" s="137"/>
      <c r="I61" s="137"/>
      <c r="J61" s="137"/>
      <c r="K61" s="137"/>
      <c r="L61" s="137"/>
      <c r="M61" s="85"/>
    </row>
    <row r="62" spans="1:32" ht="30" x14ac:dyDescent="0.25">
      <c r="A62" s="10"/>
      <c r="B62" s="153" t="s">
        <v>26</v>
      </c>
      <c r="C62" s="166">
        <f>Założenia_Predpoklady!C15</f>
        <v>2016</v>
      </c>
      <c r="D62" s="166">
        <f>Założenia_Predpoklady!D15</f>
        <v>2017</v>
      </c>
      <c r="E62" s="166">
        <f>Założenia_Predpoklady!E15</f>
        <v>2018</v>
      </c>
      <c r="F62" s="166">
        <f>Założenia_Predpoklady!F15</f>
        <v>2019</v>
      </c>
      <c r="G62" s="166">
        <f>Założenia_Predpoklady!G15</f>
        <v>2020</v>
      </c>
      <c r="H62" s="166">
        <f>Założenia_Predpoklady!H15</f>
        <v>2021</v>
      </c>
      <c r="I62" s="166">
        <f>Założenia_Predpoklady!I15</f>
        <v>2022</v>
      </c>
      <c r="J62" s="166">
        <f>Założenia_Predpoklady!J15</f>
        <v>2023</v>
      </c>
      <c r="K62" s="166">
        <f>Założenia_Predpoklady!K15</f>
        <v>2024</v>
      </c>
      <c r="L62" s="166">
        <f>Założenia_Predpoklady!L15</f>
        <v>2025</v>
      </c>
      <c r="M62" s="166">
        <f>Założenia_Predpoklady!M15</f>
        <v>2026</v>
      </c>
      <c r="N62" s="166">
        <f>Założenia_Predpoklady!N15</f>
        <v>2027</v>
      </c>
      <c r="O62" s="166">
        <f>Założenia_Predpoklady!O15</f>
        <v>2028</v>
      </c>
      <c r="P62" s="166">
        <f>Założenia_Predpoklady!P15</f>
        <v>2029</v>
      </c>
      <c r="Q62" s="166">
        <f>Założenia_Predpoklady!Q15</f>
        <v>2030</v>
      </c>
      <c r="R62" s="166">
        <f>Założenia_Predpoklady!R15</f>
        <v>2031</v>
      </c>
      <c r="S62" s="166">
        <f>Założenia_Predpoklady!S15</f>
        <v>2032</v>
      </c>
      <c r="T62" s="166">
        <f>Założenia_Predpoklady!T15</f>
        <v>2033</v>
      </c>
      <c r="U62" s="166">
        <f>Założenia_Predpoklady!U15</f>
        <v>2034</v>
      </c>
      <c r="V62" s="166">
        <f>Założenia_Predpoklady!V15</f>
        <v>2035</v>
      </c>
      <c r="W62" s="166">
        <f>Założenia_Predpoklady!W15</f>
        <v>2036</v>
      </c>
      <c r="X62" s="166">
        <f>Założenia_Predpoklady!X15</f>
        <v>2037</v>
      </c>
      <c r="Y62" s="166">
        <f>Założenia_Predpoklady!Y15</f>
        <v>2038</v>
      </c>
      <c r="Z62" s="166">
        <f>Założenia_Predpoklady!Z15</f>
        <v>2039</v>
      </c>
      <c r="AA62" s="166">
        <f>Założenia_Predpoklady!AA15</f>
        <v>2040</v>
      </c>
      <c r="AB62" s="166">
        <f>Założenia_Predpoklady!AB15</f>
        <v>2041</v>
      </c>
      <c r="AC62" s="166">
        <f>Założenia_Predpoklady!AC15</f>
        <v>2042</v>
      </c>
      <c r="AD62" s="166">
        <f>Założenia_Predpoklady!AD15</f>
        <v>2043</v>
      </c>
      <c r="AE62" s="166">
        <f>Założenia_Predpoklady!AE15</f>
        <v>2044</v>
      </c>
      <c r="AF62" s="166">
        <f>Założenia_Predpoklady!AF15</f>
        <v>2045</v>
      </c>
    </row>
    <row r="63" spans="1:32" ht="75" x14ac:dyDescent="0.25">
      <c r="A63" s="1"/>
      <c r="B63" s="146" t="s">
        <v>231</v>
      </c>
      <c r="C63" s="347"/>
      <c r="D63" s="141"/>
      <c r="E63" s="147"/>
      <c r="F63" s="142"/>
      <c r="G63" s="142"/>
      <c r="H63" s="142"/>
      <c r="I63" s="142"/>
      <c r="J63" s="142"/>
      <c r="K63" s="142"/>
      <c r="L63" s="143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</row>
    <row r="64" spans="1:32" ht="60" x14ac:dyDescent="0.25">
      <c r="A64" s="1"/>
      <c r="B64" s="146" t="s">
        <v>93</v>
      </c>
      <c r="C64" s="144">
        <f>$C$63*C68</f>
        <v>0</v>
      </c>
      <c r="D64" s="144">
        <f t="shared" ref="D64:AF64" si="14">$C$63*D68</f>
        <v>0</v>
      </c>
      <c r="E64" s="144">
        <f t="shared" si="14"/>
        <v>0</v>
      </c>
      <c r="F64" s="144">
        <f t="shared" si="14"/>
        <v>0</v>
      </c>
      <c r="G64" s="144">
        <f t="shared" si="14"/>
        <v>0</v>
      </c>
      <c r="H64" s="144">
        <f t="shared" si="14"/>
        <v>0</v>
      </c>
      <c r="I64" s="144">
        <f t="shared" si="14"/>
        <v>0</v>
      </c>
      <c r="J64" s="144">
        <f t="shared" si="14"/>
        <v>0</v>
      </c>
      <c r="K64" s="144">
        <f t="shared" si="14"/>
        <v>0</v>
      </c>
      <c r="L64" s="144">
        <f t="shared" si="14"/>
        <v>0</v>
      </c>
      <c r="M64" s="144">
        <f t="shared" si="14"/>
        <v>0</v>
      </c>
      <c r="N64" s="144">
        <f t="shared" si="14"/>
        <v>0</v>
      </c>
      <c r="O64" s="144">
        <f t="shared" si="14"/>
        <v>0</v>
      </c>
      <c r="P64" s="144">
        <f t="shared" si="14"/>
        <v>0</v>
      </c>
      <c r="Q64" s="144">
        <f t="shared" si="14"/>
        <v>0</v>
      </c>
      <c r="R64" s="144">
        <f t="shared" si="14"/>
        <v>0</v>
      </c>
      <c r="S64" s="144">
        <f t="shared" si="14"/>
        <v>0</v>
      </c>
      <c r="T64" s="144">
        <f t="shared" si="14"/>
        <v>0</v>
      </c>
      <c r="U64" s="144">
        <f t="shared" si="14"/>
        <v>0</v>
      </c>
      <c r="V64" s="144">
        <f>$C$63*V68</f>
        <v>0</v>
      </c>
      <c r="W64" s="144">
        <f t="shared" si="14"/>
        <v>0</v>
      </c>
      <c r="X64" s="144">
        <f t="shared" si="14"/>
        <v>0</v>
      </c>
      <c r="Y64" s="144">
        <f t="shared" si="14"/>
        <v>0</v>
      </c>
      <c r="Z64" s="144">
        <f t="shared" si="14"/>
        <v>0</v>
      </c>
      <c r="AA64" s="144">
        <f t="shared" si="14"/>
        <v>0</v>
      </c>
      <c r="AB64" s="144">
        <f t="shared" si="14"/>
        <v>0</v>
      </c>
      <c r="AC64" s="144">
        <f t="shared" si="14"/>
        <v>0</v>
      </c>
      <c r="AD64" s="144">
        <f t="shared" si="14"/>
        <v>0</v>
      </c>
      <c r="AE64" s="144">
        <f t="shared" si="14"/>
        <v>0</v>
      </c>
      <c r="AF64" s="144">
        <f t="shared" si="14"/>
        <v>0</v>
      </c>
    </row>
    <row r="65" spans="1:32" ht="30" customHeight="1" x14ac:dyDescent="0.25">
      <c r="A65" s="1"/>
      <c r="B65" s="146" t="s">
        <v>214</v>
      </c>
      <c r="C65" s="145">
        <f>SUM(C64:AE64)</f>
        <v>0</v>
      </c>
      <c r="D65" s="141"/>
      <c r="E65" s="142"/>
      <c r="F65" s="142"/>
      <c r="G65" s="142"/>
      <c r="H65" s="142"/>
      <c r="I65" s="142"/>
      <c r="J65" s="142"/>
      <c r="K65" s="142"/>
      <c r="L65" s="143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</row>
    <row r="66" spans="1:32" ht="3" customHeight="1" x14ac:dyDescent="0.25">
      <c r="A66" s="1"/>
      <c r="B66" s="348" t="s">
        <v>296</v>
      </c>
      <c r="C66" s="349">
        <f t="shared" ref="C66:AF66" si="15">IF(D62=0,C45+(C14*$C$22),0)</f>
        <v>0</v>
      </c>
      <c r="D66" s="349">
        <f t="shared" si="15"/>
        <v>0</v>
      </c>
      <c r="E66" s="349">
        <f t="shared" si="15"/>
        <v>0</v>
      </c>
      <c r="F66" s="349">
        <f t="shared" si="15"/>
        <v>0</v>
      </c>
      <c r="G66" s="349">
        <f t="shared" si="15"/>
        <v>0</v>
      </c>
      <c r="H66" s="349">
        <f t="shared" si="15"/>
        <v>0</v>
      </c>
      <c r="I66" s="349">
        <f t="shared" si="15"/>
        <v>0</v>
      </c>
      <c r="J66" s="349">
        <f t="shared" si="15"/>
        <v>0</v>
      </c>
      <c r="K66" s="349">
        <f t="shared" si="15"/>
        <v>0</v>
      </c>
      <c r="L66" s="349">
        <f t="shared" si="15"/>
        <v>0</v>
      </c>
      <c r="M66" s="349">
        <f t="shared" si="15"/>
        <v>0</v>
      </c>
      <c r="N66" s="349">
        <f t="shared" si="15"/>
        <v>0</v>
      </c>
      <c r="O66" s="349">
        <f t="shared" si="15"/>
        <v>0</v>
      </c>
      <c r="P66" s="349">
        <f t="shared" si="15"/>
        <v>0</v>
      </c>
      <c r="Q66" s="349">
        <f t="shared" si="15"/>
        <v>0</v>
      </c>
      <c r="R66" s="349">
        <f t="shared" si="15"/>
        <v>0</v>
      </c>
      <c r="S66" s="349">
        <f t="shared" si="15"/>
        <v>0</v>
      </c>
      <c r="T66" s="349">
        <f t="shared" si="15"/>
        <v>0</v>
      </c>
      <c r="U66" s="349">
        <f t="shared" si="15"/>
        <v>0</v>
      </c>
      <c r="V66" s="349">
        <f t="shared" si="15"/>
        <v>0</v>
      </c>
      <c r="W66" s="349">
        <f t="shared" si="15"/>
        <v>0</v>
      </c>
      <c r="X66" s="349">
        <f t="shared" si="15"/>
        <v>0</v>
      </c>
      <c r="Y66" s="349">
        <f t="shared" si="15"/>
        <v>0</v>
      </c>
      <c r="Z66" s="349">
        <f t="shared" si="15"/>
        <v>0</v>
      </c>
      <c r="AA66" s="349">
        <f t="shared" si="15"/>
        <v>0</v>
      </c>
      <c r="AB66" s="349">
        <f t="shared" si="15"/>
        <v>0</v>
      </c>
      <c r="AC66" s="349">
        <f t="shared" si="15"/>
        <v>0</v>
      </c>
      <c r="AD66" s="349">
        <f t="shared" si="15"/>
        <v>0</v>
      </c>
      <c r="AE66" s="349">
        <f t="shared" si="15"/>
        <v>0</v>
      </c>
      <c r="AF66" s="349">
        <f t="shared" si="15"/>
        <v>0</v>
      </c>
    </row>
    <row r="67" spans="1:32" ht="3" customHeight="1" x14ac:dyDescent="0.25">
      <c r="A67" s="1"/>
      <c r="B67" s="348" t="s">
        <v>297</v>
      </c>
      <c r="C67" s="349">
        <f t="shared" ref="C67:AF67" si="16">IF(D62=0,C55+(C20*$C$22)+C8-C32,0)</f>
        <v>0</v>
      </c>
      <c r="D67" s="349">
        <f t="shared" si="16"/>
        <v>0</v>
      </c>
      <c r="E67" s="349">
        <f t="shared" si="16"/>
        <v>0</v>
      </c>
      <c r="F67" s="349">
        <f t="shared" si="16"/>
        <v>0</v>
      </c>
      <c r="G67" s="349">
        <f t="shared" si="16"/>
        <v>0</v>
      </c>
      <c r="H67" s="349">
        <f t="shared" si="16"/>
        <v>0</v>
      </c>
      <c r="I67" s="349">
        <f t="shared" si="16"/>
        <v>0</v>
      </c>
      <c r="J67" s="349">
        <f t="shared" si="16"/>
        <v>0</v>
      </c>
      <c r="K67" s="349">
        <f t="shared" si="16"/>
        <v>0</v>
      </c>
      <c r="L67" s="349">
        <f t="shared" si="16"/>
        <v>0</v>
      </c>
      <c r="M67" s="349">
        <f t="shared" si="16"/>
        <v>0</v>
      </c>
      <c r="N67" s="349">
        <f t="shared" si="16"/>
        <v>0</v>
      </c>
      <c r="O67" s="349">
        <f t="shared" si="16"/>
        <v>0</v>
      </c>
      <c r="P67" s="349">
        <f t="shared" si="16"/>
        <v>0</v>
      </c>
      <c r="Q67" s="349">
        <f t="shared" si="16"/>
        <v>0</v>
      </c>
      <c r="R67" s="349">
        <f t="shared" si="16"/>
        <v>0</v>
      </c>
      <c r="S67" s="349">
        <f t="shared" si="16"/>
        <v>0</v>
      </c>
      <c r="T67" s="349">
        <f t="shared" si="16"/>
        <v>0</v>
      </c>
      <c r="U67" s="349">
        <f t="shared" si="16"/>
        <v>0</v>
      </c>
      <c r="V67" s="349">
        <f t="shared" si="16"/>
        <v>0</v>
      </c>
      <c r="W67" s="349">
        <f t="shared" si="16"/>
        <v>0</v>
      </c>
      <c r="X67" s="349">
        <f t="shared" si="16"/>
        <v>0</v>
      </c>
      <c r="Y67" s="349">
        <f t="shared" si="16"/>
        <v>0</v>
      </c>
      <c r="Z67" s="349">
        <f t="shared" si="16"/>
        <v>0</v>
      </c>
      <c r="AA67" s="349">
        <f t="shared" si="16"/>
        <v>0</v>
      </c>
      <c r="AB67" s="349">
        <f t="shared" si="16"/>
        <v>0</v>
      </c>
      <c r="AC67" s="349">
        <f t="shared" si="16"/>
        <v>0</v>
      </c>
      <c r="AD67" s="349">
        <f t="shared" si="16"/>
        <v>0</v>
      </c>
      <c r="AE67" s="349">
        <f t="shared" si="16"/>
        <v>0</v>
      </c>
      <c r="AF67" s="349">
        <f t="shared" si="16"/>
        <v>0</v>
      </c>
    </row>
    <row r="68" spans="1:32" ht="3" customHeight="1" x14ac:dyDescent="0.25">
      <c r="B68" s="348" t="s">
        <v>298</v>
      </c>
      <c r="C68" s="349">
        <f t="shared" ref="C68:AE68" si="17">C66-C67</f>
        <v>0</v>
      </c>
      <c r="D68" s="349">
        <f t="shared" si="17"/>
        <v>0</v>
      </c>
      <c r="E68" s="349">
        <f t="shared" si="17"/>
        <v>0</v>
      </c>
      <c r="F68" s="349">
        <f t="shared" si="17"/>
        <v>0</v>
      </c>
      <c r="G68" s="349">
        <f t="shared" si="17"/>
        <v>0</v>
      </c>
      <c r="H68" s="349">
        <f t="shared" si="17"/>
        <v>0</v>
      </c>
      <c r="I68" s="349">
        <f t="shared" si="17"/>
        <v>0</v>
      </c>
      <c r="J68" s="349">
        <f t="shared" si="17"/>
        <v>0</v>
      </c>
      <c r="K68" s="349">
        <f t="shared" si="17"/>
        <v>0</v>
      </c>
      <c r="L68" s="349">
        <f t="shared" si="17"/>
        <v>0</v>
      </c>
      <c r="M68" s="349">
        <f t="shared" si="17"/>
        <v>0</v>
      </c>
      <c r="N68" s="349">
        <f t="shared" si="17"/>
        <v>0</v>
      </c>
      <c r="O68" s="349">
        <f t="shared" si="17"/>
        <v>0</v>
      </c>
      <c r="P68" s="349">
        <f t="shared" si="17"/>
        <v>0</v>
      </c>
      <c r="Q68" s="349">
        <f t="shared" si="17"/>
        <v>0</v>
      </c>
      <c r="R68" s="349">
        <f t="shared" si="17"/>
        <v>0</v>
      </c>
      <c r="S68" s="349">
        <f t="shared" si="17"/>
        <v>0</v>
      </c>
      <c r="T68" s="349">
        <f t="shared" si="17"/>
        <v>0</v>
      </c>
      <c r="U68" s="349">
        <f t="shared" si="17"/>
        <v>0</v>
      </c>
      <c r="V68" s="349">
        <f t="shared" si="17"/>
        <v>0</v>
      </c>
      <c r="W68" s="349">
        <f t="shared" si="17"/>
        <v>0</v>
      </c>
      <c r="X68" s="349">
        <f t="shared" si="17"/>
        <v>0</v>
      </c>
      <c r="Y68" s="349">
        <f t="shared" si="17"/>
        <v>0</v>
      </c>
      <c r="Z68" s="349">
        <f t="shared" si="17"/>
        <v>0</v>
      </c>
      <c r="AA68" s="349">
        <f t="shared" si="17"/>
        <v>0</v>
      </c>
      <c r="AB68" s="349">
        <f t="shared" si="17"/>
        <v>0</v>
      </c>
      <c r="AC68" s="349">
        <f t="shared" si="17"/>
        <v>0</v>
      </c>
      <c r="AD68" s="349">
        <f t="shared" si="17"/>
        <v>0</v>
      </c>
      <c r="AE68" s="349">
        <f t="shared" si="17"/>
        <v>0</v>
      </c>
      <c r="AF68" s="349">
        <f t="shared" ref="AF68" si="18">AF66-AF67</f>
        <v>0</v>
      </c>
    </row>
    <row r="69" spans="1:32" x14ac:dyDescent="0.25">
      <c r="B69" s="213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</row>
    <row r="70" spans="1:32" ht="30" customHeight="1" x14ac:dyDescent="0.25">
      <c r="B70" s="209" t="s">
        <v>87</v>
      </c>
      <c r="C70" s="209"/>
    </row>
    <row r="71" spans="1:32" ht="30" x14ac:dyDescent="0.25">
      <c r="B71" s="153" t="s">
        <v>26</v>
      </c>
      <c r="C71" s="24">
        <f>Założenia_Predpoklady!C15</f>
        <v>2016</v>
      </c>
      <c r="D71" s="24">
        <f>Założenia_Predpoklady!D15</f>
        <v>2017</v>
      </c>
      <c r="E71" s="24">
        <f>Założenia_Predpoklady!E15</f>
        <v>2018</v>
      </c>
      <c r="F71" s="24">
        <f>Założenia_Predpoklady!F15</f>
        <v>2019</v>
      </c>
      <c r="G71" s="24">
        <f>Założenia_Predpoklady!G15</f>
        <v>2020</v>
      </c>
      <c r="H71" s="24">
        <f>Założenia_Predpoklady!H15</f>
        <v>2021</v>
      </c>
      <c r="I71" s="24">
        <f>Założenia_Predpoklady!I15</f>
        <v>2022</v>
      </c>
      <c r="J71" s="24">
        <f>Założenia_Predpoklady!J15</f>
        <v>2023</v>
      </c>
      <c r="K71" s="24">
        <f>Założenia_Predpoklady!K15</f>
        <v>2024</v>
      </c>
      <c r="L71" s="24">
        <f>Założenia_Predpoklady!L15</f>
        <v>2025</v>
      </c>
      <c r="M71" s="24">
        <f>Założenia_Predpoklady!M15</f>
        <v>2026</v>
      </c>
      <c r="N71" s="24">
        <f>Założenia_Predpoklady!N15</f>
        <v>2027</v>
      </c>
      <c r="O71" s="24">
        <f>Założenia_Predpoklady!O15</f>
        <v>2028</v>
      </c>
      <c r="P71" s="24">
        <f>Założenia_Predpoklady!P15</f>
        <v>2029</v>
      </c>
      <c r="Q71" s="24">
        <f>Założenia_Predpoklady!Q15</f>
        <v>2030</v>
      </c>
      <c r="R71" s="24">
        <f>Założenia_Predpoklady!R15</f>
        <v>2031</v>
      </c>
      <c r="S71" s="24">
        <f>Założenia_Predpoklady!S15</f>
        <v>2032</v>
      </c>
      <c r="T71" s="24">
        <f>Założenia_Predpoklady!T15</f>
        <v>2033</v>
      </c>
      <c r="U71" s="24">
        <f>Założenia_Predpoklady!U15</f>
        <v>2034</v>
      </c>
      <c r="V71" s="24">
        <f>Założenia_Predpoklady!V15</f>
        <v>2035</v>
      </c>
      <c r="W71" s="24">
        <f>Założenia_Predpoklady!W15</f>
        <v>2036</v>
      </c>
      <c r="X71" s="24">
        <f>Założenia_Predpoklady!X15</f>
        <v>2037</v>
      </c>
      <c r="Y71" s="24">
        <f>Założenia_Predpoklady!Y15</f>
        <v>2038</v>
      </c>
      <c r="Z71" s="24">
        <f>Założenia_Predpoklady!Z15</f>
        <v>2039</v>
      </c>
      <c r="AA71" s="24">
        <f>Założenia_Predpoklady!AA15</f>
        <v>2040</v>
      </c>
      <c r="AB71" s="24">
        <f>Założenia_Predpoklady!AB15</f>
        <v>2041</v>
      </c>
      <c r="AC71" s="24">
        <f>Założenia_Predpoklady!AC15</f>
        <v>2042</v>
      </c>
      <c r="AD71" s="24">
        <f>Założenia_Predpoklady!AD15</f>
        <v>2043</v>
      </c>
      <c r="AE71" s="24">
        <f>Założenia_Predpoklady!AE15</f>
        <v>2044</v>
      </c>
      <c r="AF71" s="24">
        <f>Założenia_Predpoklady!AF15</f>
        <v>2045</v>
      </c>
    </row>
    <row r="72" spans="1:32" ht="30" x14ac:dyDescent="0.25">
      <c r="B72" s="19" t="s">
        <v>88</v>
      </c>
      <c r="C72" s="29">
        <f t="shared" ref="C72:AF72" si="19">IF(C71=0,0,C34+C45-C55+C64)</f>
        <v>0</v>
      </c>
      <c r="D72" s="29">
        <f t="shared" si="19"/>
        <v>0</v>
      </c>
      <c r="E72" s="29">
        <f t="shared" si="19"/>
        <v>0</v>
      </c>
      <c r="F72" s="29">
        <f t="shared" si="19"/>
        <v>0</v>
      </c>
      <c r="G72" s="29">
        <f t="shared" si="19"/>
        <v>0</v>
      </c>
      <c r="H72" s="29">
        <f t="shared" si="19"/>
        <v>0</v>
      </c>
      <c r="I72" s="29">
        <f t="shared" si="19"/>
        <v>0</v>
      </c>
      <c r="J72" s="29">
        <f t="shared" si="19"/>
        <v>0</v>
      </c>
      <c r="K72" s="29">
        <f t="shared" si="19"/>
        <v>0</v>
      </c>
      <c r="L72" s="29">
        <f t="shared" si="19"/>
        <v>0</v>
      </c>
      <c r="M72" s="29">
        <f t="shared" si="19"/>
        <v>0</v>
      </c>
      <c r="N72" s="29">
        <f t="shared" si="19"/>
        <v>0</v>
      </c>
      <c r="O72" s="29">
        <f t="shared" si="19"/>
        <v>0</v>
      </c>
      <c r="P72" s="29">
        <f t="shared" si="19"/>
        <v>0</v>
      </c>
      <c r="Q72" s="29">
        <f t="shared" si="19"/>
        <v>0</v>
      </c>
      <c r="R72" s="29">
        <f t="shared" si="19"/>
        <v>0</v>
      </c>
      <c r="S72" s="29">
        <f t="shared" si="19"/>
        <v>0</v>
      </c>
      <c r="T72" s="29">
        <f t="shared" si="19"/>
        <v>0</v>
      </c>
      <c r="U72" s="29">
        <f t="shared" si="19"/>
        <v>0</v>
      </c>
      <c r="V72" s="29">
        <f t="shared" si="19"/>
        <v>0</v>
      </c>
      <c r="W72" s="29">
        <f t="shared" si="19"/>
        <v>0</v>
      </c>
      <c r="X72" s="29">
        <f t="shared" si="19"/>
        <v>0</v>
      </c>
      <c r="Y72" s="29">
        <f t="shared" si="19"/>
        <v>0</v>
      </c>
      <c r="Z72" s="29">
        <f t="shared" si="19"/>
        <v>0</v>
      </c>
      <c r="AA72" s="29">
        <f t="shared" si="19"/>
        <v>0</v>
      </c>
      <c r="AB72" s="29">
        <f t="shared" si="19"/>
        <v>0</v>
      </c>
      <c r="AC72" s="29">
        <f t="shared" si="19"/>
        <v>0</v>
      </c>
      <c r="AD72" s="29">
        <f t="shared" si="19"/>
        <v>0</v>
      </c>
      <c r="AE72" s="29">
        <f t="shared" si="19"/>
        <v>0</v>
      </c>
      <c r="AF72" s="29">
        <f t="shared" si="19"/>
        <v>0</v>
      </c>
    </row>
    <row r="74" spans="1:32" ht="60" customHeight="1" x14ac:dyDescent="0.25">
      <c r="B74" s="19" t="s">
        <v>215</v>
      </c>
      <c r="C74" s="28">
        <f>ROUND((NPV(Założenia_Predpoklady!$C$13,D72:AF72)+C72),2)</f>
        <v>0</v>
      </c>
      <c r="D74" s="427" t="str">
        <f>IF(C74&lt;0,"Inwestycja nie jest efektywna ekonomicznie.
Investície je neefektívna z ekonomického hľadiska","")</f>
        <v/>
      </c>
      <c r="E74" s="428"/>
      <c r="F74" s="428"/>
      <c r="G74" s="429"/>
    </row>
    <row r="75" spans="1:32" x14ac:dyDescent="0.25">
      <c r="B75" s="27" t="s">
        <v>266</v>
      </c>
      <c r="C75" s="59" t="str">
        <f>IFERROR(IRR(C72:AF72,-0.3),"Brak możliwości obliczenia (wartość ujemna). 
Výpočet nemožný (záporné hodnoty).")</f>
        <v>Brak możliwości obliczenia (wartość ujemna). 
Výpočet nemožný (záporné hodnoty).</v>
      </c>
      <c r="D75" s="60"/>
      <c r="E75" s="60"/>
      <c r="F75" s="60"/>
      <c r="G75" s="61"/>
      <c r="H75" s="33"/>
    </row>
    <row r="77" spans="1:32" ht="30" customHeight="1" x14ac:dyDescent="0.25">
      <c r="B77" s="424" t="s">
        <v>216</v>
      </c>
      <c r="C77" s="424"/>
    </row>
    <row r="78" spans="1:32" ht="30" x14ac:dyDescent="0.25">
      <c r="B78" s="153" t="s">
        <v>26</v>
      </c>
      <c r="C78" s="24">
        <f>Założenia_Predpoklady!C15</f>
        <v>2016</v>
      </c>
      <c r="D78" s="24">
        <f>Założenia_Predpoklady!D15</f>
        <v>2017</v>
      </c>
      <c r="E78" s="24">
        <f>Założenia_Predpoklady!E15</f>
        <v>2018</v>
      </c>
      <c r="F78" s="24">
        <f>Założenia_Predpoklady!F15</f>
        <v>2019</v>
      </c>
      <c r="G78" s="24">
        <f>Założenia_Predpoklady!G15</f>
        <v>2020</v>
      </c>
      <c r="H78" s="24">
        <f>Założenia_Predpoklady!H15</f>
        <v>2021</v>
      </c>
      <c r="I78" s="24">
        <f>Założenia_Predpoklady!I15</f>
        <v>2022</v>
      </c>
      <c r="J78" s="24">
        <f>Założenia_Predpoklady!J15</f>
        <v>2023</v>
      </c>
      <c r="K78" s="24">
        <f>Założenia_Predpoklady!K15</f>
        <v>2024</v>
      </c>
      <c r="L78" s="24">
        <f>Założenia_Predpoklady!L15</f>
        <v>2025</v>
      </c>
      <c r="M78" s="24">
        <f>Założenia_Predpoklady!M15</f>
        <v>2026</v>
      </c>
      <c r="N78" s="24">
        <f>Założenia_Predpoklady!N15</f>
        <v>2027</v>
      </c>
      <c r="O78" s="24">
        <f>Założenia_Predpoklady!O15</f>
        <v>2028</v>
      </c>
      <c r="P78" s="24">
        <f>Założenia_Predpoklady!P15</f>
        <v>2029</v>
      </c>
      <c r="Q78" s="24">
        <f>Założenia_Predpoklady!Q15</f>
        <v>2030</v>
      </c>
      <c r="R78" s="24">
        <f>Założenia_Predpoklady!R15</f>
        <v>2031</v>
      </c>
      <c r="S78" s="24">
        <f>Założenia_Predpoklady!S15</f>
        <v>2032</v>
      </c>
      <c r="T78" s="24">
        <f>Założenia_Predpoklady!T15</f>
        <v>2033</v>
      </c>
      <c r="U78" s="24">
        <f>Założenia_Predpoklady!U15</f>
        <v>2034</v>
      </c>
      <c r="V78" s="24">
        <f>Założenia_Predpoklady!V15</f>
        <v>2035</v>
      </c>
      <c r="W78" s="24">
        <f>Założenia_Predpoklady!W15</f>
        <v>2036</v>
      </c>
      <c r="X78" s="24">
        <f>Założenia_Predpoklady!X15</f>
        <v>2037</v>
      </c>
      <c r="Y78" s="24">
        <f>Założenia_Predpoklady!Y15</f>
        <v>2038</v>
      </c>
      <c r="Z78" s="24">
        <f>Założenia_Predpoklady!Z15</f>
        <v>2039</v>
      </c>
      <c r="AA78" s="24">
        <f>Założenia_Predpoklady!AA15</f>
        <v>2040</v>
      </c>
      <c r="AB78" s="24">
        <f>Założenia_Predpoklady!AB15</f>
        <v>2041</v>
      </c>
      <c r="AC78" s="24">
        <f>Założenia_Predpoklady!AC15</f>
        <v>2042</v>
      </c>
      <c r="AD78" s="24">
        <f>Założenia_Predpoklady!AD15</f>
        <v>2043</v>
      </c>
      <c r="AE78" s="24">
        <f>Założenia_Predpoklady!AE15</f>
        <v>2044</v>
      </c>
      <c r="AF78" s="24">
        <f>Założenia_Predpoklady!AF15</f>
        <v>2045</v>
      </c>
    </row>
    <row r="79" spans="1:32" ht="30" x14ac:dyDescent="0.25">
      <c r="B79" s="149" t="s">
        <v>89</v>
      </c>
      <c r="C79" s="29">
        <f t="shared" ref="C79:AF79" si="20">IF(C78=0,0,C45+(C14*$C$22)+C64)</f>
        <v>0</v>
      </c>
      <c r="D79" s="29">
        <f t="shared" si="20"/>
        <v>0</v>
      </c>
      <c r="E79" s="29">
        <f t="shared" si="20"/>
        <v>0</v>
      </c>
      <c r="F79" s="29">
        <f t="shared" si="20"/>
        <v>0</v>
      </c>
      <c r="G79" s="29">
        <f t="shared" si="20"/>
        <v>0</v>
      </c>
      <c r="H79" s="29">
        <f t="shared" si="20"/>
        <v>0</v>
      </c>
      <c r="I79" s="29">
        <f t="shared" si="20"/>
        <v>0</v>
      </c>
      <c r="J79" s="29">
        <f t="shared" si="20"/>
        <v>0</v>
      </c>
      <c r="K79" s="29">
        <f t="shared" si="20"/>
        <v>0</v>
      </c>
      <c r="L79" s="29">
        <f t="shared" si="20"/>
        <v>0</v>
      </c>
      <c r="M79" s="29">
        <f t="shared" si="20"/>
        <v>0</v>
      </c>
      <c r="N79" s="29">
        <f t="shared" si="20"/>
        <v>0</v>
      </c>
      <c r="O79" s="29">
        <f t="shared" si="20"/>
        <v>0</v>
      </c>
      <c r="P79" s="29">
        <f t="shared" si="20"/>
        <v>0</v>
      </c>
      <c r="Q79" s="29">
        <f t="shared" si="20"/>
        <v>0</v>
      </c>
      <c r="R79" s="29">
        <f t="shared" si="20"/>
        <v>0</v>
      </c>
      <c r="S79" s="29">
        <f t="shared" si="20"/>
        <v>0</v>
      </c>
      <c r="T79" s="29">
        <f t="shared" si="20"/>
        <v>0</v>
      </c>
      <c r="U79" s="29">
        <f t="shared" si="20"/>
        <v>0</v>
      </c>
      <c r="V79" s="29">
        <f t="shared" si="20"/>
        <v>0</v>
      </c>
      <c r="W79" s="29">
        <f t="shared" si="20"/>
        <v>0</v>
      </c>
      <c r="X79" s="29">
        <f t="shared" si="20"/>
        <v>0</v>
      </c>
      <c r="Y79" s="29">
        <f t="shared" si="20"/>
        <v>0</v>
      </c>
      <c r="Z79" s="29">
        <f t="shared" si="20"/>
        <v>0</v>
      </c>
      <c r="AA79" s="29">
        <f t="shared" si="20"/>
        <v>0</v>
      </c>
      <c r="AB79" s="29">
        <f t="shared" si="20"/>
        <v>0</v>
      </c>
      <c r="AC79" s="29">
        <f t="shared" si="20"/>
        <v>0</v>
      </c>
      <c r="AD79" s="29">
        <f t="shared" si="20"/>
        <v>0</v>
      </c>
      <c r="AE79" s="29">
        <f t="shared" si="20"/>
        <v>0</v>
      </c>
      <c r="AF79" s="29">
        <f t="shared" si="20"/>
        <v>0</v>
      </c>
    </row>
    <row r="80" spans="1:32" ht="30" x14ac:dyDescent="0.25">
      <c r="B80" s="149" t="s">
        <v>140</v>
      </c>
      <c r="C80" s="28">
        <f>ROUND((NPV(Założenia_Predpoklady!$C$13,D79:AF79)+C79),2)</f>
        <v>0</v>
      </c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</row>
    <row r="81" spans="1:32" x14ac:dyDescent="0.25">
      <c r="B81" s="150"/>
    </row>
    <row r="82" spans="1:32" ht="30" x14ac:dyDescent="0.25">
      <c r="B82" s="153" t="s">
        <v>26</v>
      </c>
      <c r="C82" s="140">
        <f>Założenia_Predpoklady!C15</f>
        <v>2016</v>
      </c>
      <c r="D82" s="140">
        <f>Założenia_Predpoklady!D15</f>
        <v>2017</v>
      </c>
      <c r="E82" s="140">
        <f>Założenia_Predpoklady!E15</f>
        <v>2018</v>
      </c>
      <c r="F82" s="140">
        <f>Założenia_Predpoklady!F15</f>
        <v>2019</v>
      </c>
      <c r="G82" s="140">
        <f>Założenia_Predpoklady!G15</f>
        <v>2020</v>
      </c>
      <c r="H82" s="140">
        <f>Założenia_Predpoklady!H15</f>
        <v>2021</v>
      </c>
      <c r="I82" s="140">
        <f>Założenia_Predpoklady!I15</f>
        <v>2022</v>
      </c>
      <c r="J82" s="140">
        <f>Założenia_Predpoklady!J15</f>
        <v>2023</v>
      </c>
      <c r="K82" s="140">
        <f>Założenia_Predpoklady!K15</f>
        <v>2024</v>
      </c>
      <c r="L82" s="140">
        <f>Założenia_Predpoklady!L15</f>
        <v>2025</v>
      </c>
      <c r="M82" s="140">
        <f>Założenia_Predpoklady!M15</f>
        <v>2026</v>
      </c>
      <c r="N82" s="140">
        <f>Założenia_Predpoklady!N15</f>
        <v>2027</v>
      </c>
      <c r="O82" s="140">
        <f>Założenia_Predpoklady!O15</f>
        <v>2028</v>
      </c>
      <c r="P82" s="140">
        <f>Założenia_Predpoklady!P15</f>
        <v>2029</v>
      </c>
      <c r="Q82" s="140">
        <f>Założenia_Predpoklady!Q15</f>
        <v>2030</v>
      </c>
      <c r="R82" s="140">
        <f>Założenia_Predpoklady!R15</f>
        <v>2031</v>
      </c>
      <c r="S82" s="140">
        <f>Założenia_Predpoklady!S15</f>
        <v>2032</v>
      </c>
      <c r="T82" s="140">
        <f>Założenia_Predpoklady!T15</f>
        <v>2033</v>
      </c>
      <c r="U82" s="140">
        <f>Założenia_Predpoklady!U15</f>
        <v>2034</v>
      </c>
      <c r="V82" s="140">
        <f>Założenia_Predpoklady!V15</f>
        <v>2035</v>
      </c>
      <c r="W82" s="140">
        <f>Założenia_Predpoklady!W15</f>
        <v>2036</v>
      </c>
      <c r="X82" s="140">
        <f>Założenia_Predpoklady!X15</f>
        <v>2037</v>
      </c>
      <c r="Y82" s="140">
        <f>Założenia_Predpoklady!Y15</f>
        <v>2038</v>
      </c>
      <c r="Z82" s="140">
        <f>Założenia_Predpoklady!Z15</f>
        <v>2039</v>
      </c>
      <c r="AA82" s="140">
        <f>Założenia_Predpoklady!AA15</f>
        <v>2040</v>
      </c>
      <c r="AB82" s="140">
        <f>Założenia_Predpoklady!AB15</f>
        <v>2041</v>
      </c>
      <c r="AC82" s="140">
        <f>Założenia_Predpoklady!AC15</f>
        <v>2042</v>
      </c>
      <c r="AD82" s="140">
        <f>Założenia_Predpoklady!AD15</f>
        <v>2043</v>
      </c>
      <c r="AE82" s="140">
        <f>Założenia_Predpoklady!AE15</f>
        <v>2044</v>
      </c>
      <c r="AF82" s="168">
        <f>Założenia_Predpoklady!AF15</f>
        <v>2045</v>
      </c>
    </row>
    <row r="83" spans="1:32" ht="30" x14ac:dyDescent="0.25">
      <c r="B83" s="149" t="s">
        <v>232</v>
      </c>
      <c r="C83" s="29">
        <f t="shared" ref="C83:AF83" si="21">IF(C82=0,0,C55+(C20*$C$22)+C8-C32)</f>
        <v>0</v>
      </c>
      <c r="D83" s="29">
        <f t="shared" si="21"/>
        <v>0</v>
      </c>
      <c r="E83" s="29">
        <f t="shared" si="21"/>
        <v>0</v>
      </c>
      <c r="F83" s="29">
        <f t="shared" si="21"/>
        <v>0</v>
      </c>
      <c r="G83" s="29">
        <f t="shared" si="21"/>
        <v>0</v>
      </c>
      <c r="H83" s="29">
        <f t="shared" si="21"/>
        <v>0</v>
      </c>
      <c r="I83" s="29">
        <f t="shared" si="21"/>
        <v>0</v>
      </c>
      <c r="J83" s="29">
        <f t="shared" si="21"/>
        <v>0</v>
      </c>
      <c r="K83" s="29">
        <f t="shared" si="21"/>
        <v>0</v>
      </c>
      <c r="L83" s="29">
        <f t="shared" si="21"/>
        <v>0</v>
      </c>
      <c r="M83" s="29">
        <f t="shared" si="21"/>
        <v>0</v>
      </c>
      <c r="N83" s="29">
        <f t="shared" si="21"/>
        <v>0</v>
      </c>
      <c r="O83" s="29">
        <f t="shared" si="21"/>
        <v>0</v>
      </c>
      <c r="P83" s="29">
        <f t="shared" si="21"/>
        <v>0</v>
      </c>
      <c r="Q83" s="29">
        <f t="shared" si="21"/>
        <v>0</v>
      </c>
      <c r="R83" s="29">
        <f t="shared" si="21"/>
        <v>0</v>
      </c>
      <c r="S83" s="29">
        <f t="shared" si="21"/>
        <v>0</v>
      </c>
      <c r="T83" s="29">
        <f t="shared" si="21"/>
        <v>0</v>
      </c>
      <c r="U83" s="29">
        <f t="shared" si="21"/>
        <v>0</v>
      </c>
      <c r="V83" s="29">
        <f t="shared" si="21"/>
        <v>0</v>
      </c>
      <c r="W83" s="29">
        <f t="shared" si="21"/>
        <v>0</v>
      </c>
      <c r="X83" s="29">
        <f t="shared" si="21"/>
        <v>0</v>
      </c>
      <c r="Y83" s="29">
        <f t="shared" si="21"/>
        <v>0</v>
      </c>
      <c r="Z83" s="29">
        <f t="shared" si="21"/>
        <v>0</v>
      </c>
      <c r="AA83" s="29">
        <f t="shared" si="21"/>
        <v>0</v>
      </c>
      <c r="AB83" s="29">
        <f t="shared" si="21"/>
        <v>0</v>
      </c>
      <c r="AC83" s="29">
        <f t="shared" si="21"/>
        <v>0</v>
      </c>
      <c r="AD83" s="29">
        <f t="shared" si="21"/>
        <v>0</v>
      </c>
      <c r="AE83" s="29">
        <f t="shared" si="21"/>
        <v>0</v>
      </c>
      <c r="AF83" s="29">
        <f t="shared" si="21"/>
        <v>0</v>
      </c>
    </row>
    <row r="84" spans="1:32" ht="30" customHeight="1" x14ac:dyDescent="0.25">
      <c r="B84" s="149" t="s">
        <v>139</v>
      </c>
      <c r="C84" s="28">
        <f>ROUND((NPV(Założenia_Predpoklady!$C$13,D83:AF83)+C83),2)</f>
        <v>0</v>
      </c>
    </row>
    <row r="86" spans="1:32" ht="30" customHeight="1" x14ac:dyDescent="0.25">
      <c r="B86" s="191" t="s">
        <v>90</v>
      </c>
      <c r="C86" s="28" t="str">
        <f>IFERROR(C80/C84,"")</f>
        <v/>
      </c>
      <c r="D86" s="430" t="str">
        <f>IF(C86&lt;1,"Inwestycja nie jest efektywna ekonomicznie.
Investície je neefektívna z ekonomického hľadiska.","")</f>
        <v/>
      </c>
      <c r="E86" s="431"/>
      <c r="F86" s="431"/>
      <c r="G86" s="432"/>
    </row>
    <row r="88" spans="1:32" ht="30" customHeight="1" x14ac:dyDescent="0.25">
      <c r="A88" s="173"/>
      <c r="B88" s="173" t="s">
        <v>150</v>
      </c>
      <c r="C88" s="173"/>
    </row>
    <row r="89" spans="1:32" ht="3" customHeight="1" x14ac:dyDescent="0.25">
      <c r="A89" s="11"/>
      <c r="B89" s="84"/>
      <c r="C89" s="20">
        <f>Założenia_Predpoklady!C9</f>
        <v>2016</v>
      </c>
      <c r="D89" s="20">
        <f>Założenia_Predpoklady!D9</f>
        <v>2017</v>
      </c>
      <c r="E89" s="20">
        <f>Założenia_Predpoklady!E9</f>
        <v>2018</v>
      </c>
      <c r="F89" s="20">
        <f>Założenia_Predpoklady!F9</f>
        <v>2019</v>
      </c>
      <c r="G89" s="20">
        <f>Założenia_Predpoklady!G9</f>
        <v>2020</v>
      </c>
      <c r="H89" s="20">
        <f>Założenia_Predpoklady!H9</f>
        <v>2021</v>
      </c>
      <c r="I89" s="20">
        <f>Założenia_Predpoklady!I9</f>
        <v>2022</v>
      </c>
      <c r="J89" s="20">
        <f>Założenia_Predpoklady!J9</f>
        <v>2023</v>
      </c>
      <c r="K89" s="20">
        <f>Założenia_Predpoklady!K9</f>
        <v>2024</v>
      </c>
      <c r="L89" s="20">
        <f>Założenia_Predpoklady!L9</f>
        <v>2025</v>
      </c>
      <c r="M89" s="20">
        <f>Założenia_Predpoklady!M9</f>
        <v>2026</v>
      </c>
      <c r="N89" s="20">
        <f>Założenia_Predpoklady!N9</f>
        <v>2027</v>
      </c>
      <c r="O89" s="20">
        <f>Założenia_Predpoklady!O9</f>
        <v>2028</v>
      </c>
      <c r="P89" s="20">
        <f>Założenia_Predpoklady!P9</f>
        <v>2029</v>
      </c>
      <c r="Q89" s="20">
        <f>Założenia_Predpoklady!Q9</f>
        <v>2030</v>
      </c>
      <c r="R89" s="20">
        <f>Założenia_Predpoklady!R9</f>
        <v>2031</v>
      </c>
      <c r="S89" s="20">
        <f>Założenia_Predpoklady!S9</f>
        <v>2032</v>
      </c>
      <c r="T89" s="20">
        <f>Założenia_Predpoklady!T9</f>
        <v>2033</v>
      </c>
      <c r="U89" s="20">
        <f>Założenia_Predpoklady!U9</f>
        <v>2034</v>
      </c>
      <c r="V89" s="20">
        <f>Założenia_Predpoklady!V9</f>
        <v>2035</v>
      </c>
      <c r="W89" s="20">
        <f>Założenia_Predpoklady!W9</f>
        <v>2036</v>
      </c>
      <c r="X89" s="20">
        <f>Założenia_Predpoklady!X9</f>
        <v>2037</v>
      </c>
      <c r="Y89" s="20">
        <f>Założenia_Predpoklady!Y9</f>
        <v>2038</v>
      </c>
      <c r="Z89" s="20">
        <f>Założenia_Predpoklady!Z9</f>
        <v>2039</v>
      </c>
      <c r="AA89" s="20">
        <f>Założenia_Predpoklady!AA9</f>
        <v>2040</v>
      </c>
      <c r="AB89" s="20">
        <f>Założenia_Predpoklady!AB9</f>
        <v>2041</v>
      </c>
      <c r="AC89" s="20">
        <f>Założenia_Predpoklady!AC9</f>
        <v>2042</v>
      </c>
      <c r="AD89" s="20">
        <f>Założenia_Predpoklady!AD9</f>
        <v>2043</v>
      </c>
      <c r="AE89" s="20">
        <f>Założenia_Predpoklady!AE9</f>
        <v>2044</v>
      </c>
      <c r="AF89" s="20">
        <f>Założenia_Predpoklady!AF9</f>
        <v>2045</v>
      </c>
    </row>
    <row r="90" spans="1:32" ht="3" customHeight="1" x14ac:dyDescent="0.25">
      <c r="A90" s="82"/>
      <c r="B90" s="335" t="s">
        <v>299</v>
      </c>
      <c r="C90" s="334">
        <f>C79</f>
        <v>0</v>
      </c>
      <c r="D90" s="334">
        <f t="shared" ref="D90:AF90" si="22">D79</f>
        <v>0</v>
      </c>
      <c r="E90" s="334">
        <f t="shared" si="22"/>
        <v>0</v>
      </c>
      <c r="F90" s="334">
        <f t="shared" si="22"/>
        <v>0</v>
      </c>
      <c r="G90" s="334">
        <f t="shared" si="22"/>
        <v>0</v>
      </c>
      <c r="H90" s="334">
        <f t="shared" si="22"/>
        <v>0</v>
      </c>
      <c r="I90" s="334">
        <f t="shared" si="22"/>
        <v>0</v>
      </c>
      <c r="J90" s="334">
        <f t="shared" si="22"/>
        <v>0</v>
      </c>
      <c r="K90" s="334">
        <f t="shared" si="22"/>
        <v>0</v>
      </c>
      <c r="L90" s="334">
        <f t="shared" si="22"/>
        <v>0</v>
      </c>
      <c r="M90" s="334">
        <f t="shared" si="22"/>
        <v>0</v>
      </c>
      <c r="N90" s="334">
        <f t="shared" si="22"/>
        <v>0</v>
      </c>
      <c r="O90" s="334">
        <f t="shared" si="22"/>
        <v>0</v>
      </c>
      <c r="P90" s="334">
        <f t="shared" si="22"/>
        <v>0</v>
      </c>
      <c r="Q90" s="334">
        <f t="shared" si="22"/>
        <v>0</v>
      </c>
      <c r="R90" s="334">
        <f t="shared" si="22"/>
        <v>0</v>
      </c>
      <c r="S90" s="334">
        <f t="shared" si="22"/>
        <v>0</v>
      </c>
      <c r="T90" s="334">
        <f t="shared" si="22"/>
        <v>0</v>
      </c>
      <c r="U90" s="334">
        <f t="shared" si="22"/>
        <v>0</v>
      </c>
      <c r="V90" s="334">
        <f t="shared" si="22"/>
        <v>0</v>
      </c>
      <c r="W90" s="334">
        <f t="shared" si="22"/>
        <v>0</v>
      </c>
      <c r="X90" s="334">
        <f t="shared" si="22"/>
        <v>0</v>
      </c>
      <c r="Y90" s="334">
        <f t="shared" si="22"/>
        <v>0</v>
      </c>
      <c r="Z90" s="334">
        <f t="shared" si="22"/>
        <v>0</v>
      </c>
      <c r="AA90" s="334">
        <f t="shared" si="22"/>
        <v>0</v>
      </c>
      <c r="AB90" s="334">
        <f t="shared" si="22"/>
        <v>0</v>
      </c>
      <c r="AC90" s="334">
        <f t="shared" si="22"/>
        <v>0</v>
      </c>
      <c r="AD90" s="334">
        <f t="shared" si="22"/>
        <v>0</v>
      </c>
      <c r="AE90" s="334">
        <f t="shared" si="22"/>
        <v>0</v>
      </c>
      <c r="AF90" s="334">
        <f t="shared" si="22"/>
        <v>0</v>
      </c>
    </row>
    <row r="91" spans="1:32" ht="3" customHeight="1" x14ac:dyDescent="0.25">
      <c r="A91" s="82"/>
      <c r="B91" s="333" t="s">
        <v>300</v>
      </c>
      <c r="C91" s="334">
        <f>C83</f>
        <v>0</v>
      </c>
      <c r="D91" s="334">
        <f t="shared" ref="D91:AF91" si="23">D83</f>
        <v>0</v>
      </c>
      <c r="E91" s="334">
        <f t="shared" si="23"/>
        <v>0</v>
      </c>
      <c r="F91" s="334">
        <f t="shared" si="23"/>
        <v>0</v>
      </c>
      <c r="G91" s="334">
        <f t="shared" si="23"/>
        <v>0</v>
      </c>
      <c r="H91" s="334">
        <f t="shared" si="23"/>
        <v>0</v>
      </c>
      <c r="I91" s="334">
        <f t="shared" si="23"/>
        <v>0</v>
      </c>
      <c r="J91" s="334">
        <f t="shared" si="23"/>
        <v>0</v>
      </c>
      <c r="K91" s="334">
        <f t="shared" si="23"/>
        <v>0</v>
      </c>
      <c r="L91" s="334">
        <f t="shared" si="23"/>
        <v>0</v>
      </c>
      <c r="M91" s="334">
        <f t="shared" si="23"/>
        <v>0</v>
      </c>
      <c r="N91" s="334">
        <f t="shared" si="23"/>
        <v>0</v>
      </c>
      <c r="O91" s="334">
        <f t="shared" si="23"/>
        <v>0</v>
      </c>
      <c r="P91" s="334">
        <f t="shared" si="23"/>
        <v>0</v>
      </c>
      <c r="Q91" s="334">
        <f t="shared" si="23"/>
        <v>0</v>
      </c>
      <c r="R91" s="334">
        <f t="shared" si="23"/>
        <v>0</v>
      </c>
      <c r="S91" s="334">
        <f t="shared" si="23"/>
        <v>0</v>
      </c>
      <c r="T91" s="334">
        <f t="shared" si="23"/>
        <v>0</v>
      </c>
      <c r="U91" s="334">
        <f t="shared" si="23"/>
        <v>0</v>
      </c>
      <c r="V91" s="334">
        <f t="shared" si="23"/>
        <v>0</v>
      </c>
      <c r="W91" s="334">
        <f t="shared" si="23"/>
        <v>0</v>
      </c>
      <c r="X91" s="334">
        <f t="shared" si="23"/>
        <v>0</v>
      </c>
      <c r="Y91" s="334">
        <f t="shared" si="23"/>
        <v>0</v>
      </c>
      <c r="Z91" s="334">
        <f t="shared" si="23"/>
        <v>0</v>
      </c>
      <c r="AA91" s="334">
        <f t="shared" si="23"/>
        <v>0</v>
      </c>
      <c r="AB91" s="334">
        <f t="shared" si="23"/>
        <v>0</v>
      </c>
      <c r="AC91" s="334">
        <f t="shared" si="23"/>
        <v>0</v>
      </c>
      <c r="AD91" s="334">
        <f t="shared" si="23"/>
        <v>0</v>
      </c>
      <c r="AE91" s="334">
        <f t="shared" si="23"/>
        <v>0</v>
      </c>
      <c r="AF91" s="334">
        <f t="shared" si="23"/>
        <v>0</v>
      </c>
    </row>
    <row r="92" spans="1:32" ht="3" customHeight="1" x14ac:dyDescent="0.25">
      <c r="A92" s="82"/>
      <c r="B92" s="335" t="s">
        <v>301</v>
      </c>
      <c r="C92" s="334">
        <f>C90-C91</f>
        <v>0</v>
      </c>
      <c r="D92" s="334">
        <f t="shared" ref="D92:AF92" si="24">D90-D91</f>
        <v>0</v>
      </c>
      <c r="E92" s="334">
        <f t="shared" si="24"/>
        <v>0</v>
      </c>
      <c r="F92" s="334">
        <f t="shared" si="24"/>
        <v>0</v>
      </c>
      <c r="G92" s="334">
        <f t="shared" si="24"/>
        <v>0</v>
      </c>
      <c r="H92" s="334">
        <f t="shared" si="24"/>
        <v>0</v>
      </c>
      <c r="I92" s="334">
        <f t="shared" si="24"/>
        <v>0</v>
      </c>
      <c r="J92" s="334">
        <f t="shared" si="24"/>
        <v>0</v>
      </c>
      <c r="K92" s="334">
        <f t="shared" si="24"/>
        <v>0</v>
      </c>
      <c r="L92" s="334">
        <f t="shared" si="24"/>
        <v>0</v>
      </c>
      <c r="M92" s="334">
        <f t="shared" si="24"/>
        <v>0</v>
      </c>
      <c r="N92" s="334">
        <f t="shared" si="24"/>
        <v>0</v>
      </c>
      <c r="O92" s="334">
        <f t="shared" si="24"/>
        <v>0</v>
      </c>
      <c r="P92" s="334">
        <f t="shared" si="24"/>
        <v>0</v>
      </c>
      <c r="Q92" s="334">
        <f t="shared" si="24"/>
        <v>0</v>
      </c>
      <c r="R92" s="334">
        <f t="shared" si="24"/>
        <v>0</v>
      </c>
      <c r="S92" s="334">
        <f t="shared" si="24"/>
        <v>0</v>
      </c>
      <c r="T92" s="334">
        <f t="shared" si="24"/>
        <v>0</v>
      </c>
      <c r="U92" s="334">
        <f t="shared" si="24"/>
        <v>0</v>
      </c>
      <c r="V92" s="334">
        <f t="shared" si="24"/>
        <v>0</v>
      </c>
      <c r="W92" s="334">
        <f t="shared" si="24"/>
        <v>0</v>
      </c>
      <c r="X92" s="334">
        <f t="shared" si="24"/>
        <v>0</v>
      </c>
      <c r="Y92" s="334">
        <f t="shared" si="24"/>
        <v>0</v>
      </c>
      <c r="Z92" s="334">
        <f t="shared" si="24"/>
        <v>0</v>
      </c>
      <c r="AA92" s="334">
        <f t="shared" si="24"/>
        <v>0</v>
      </c>
      <c r="AB92" s="334">
        <f t="shared" si="24"/>
        <v>0</v>
      </c>
      <c r="AC92" s="334">
        <f t="shared" si="24"/>
        <v>0</v>
      </c>
      <c r="AD92" s="334">
        <f t="shared" si="24"/>
        <v>0</v>
      </c>
      <c r="AE92" s="334">
        <f t="shared" si="24"/>
        <v>0</v>
      </c>
      <c r="AF92" s="334">
        <f t="shared" si="24"/>
        <v>0</v>
      </c>
    </row>
    <row r="93" spans="1:32" ht="3" customHeight="1" x14ac:dyDescent="0.25">
      <c r="A93" s="82"/>
      <c r="B93" s="323" t="s">
        <v>141</v>
      </c>
      <c r="C93" s="334">
        <f>NPV(Założenia_Predpoklady!$C$13,D92:AE92)+C92</f>
        <v>0</v>
      </c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  <c r="S93" s="334"/>
      <c r="T93" s="33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</row>
    <row r="94" spans="1:32" ht="3" customHeight="1" x14ac:dyDescent="0.25">
      <c r="A94" s="82"/>
      <c r="B94" s="335" t="s">
        <v>302</v>
      </c>
      <c r="C94" s="336" t="e">
        <f>IRR(C92:AF92,-0.3)</f>
        <v>#NUM!</v>
      </c>
      <c r="D94" s="334"/>
      <c r="E94" s="334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  <c r="S94" s="334"/>
      <c r="T94" s="33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</row>
    <row r="95" spans="1:32" ht="3" customHeight="1" x14ac:dyDescent="0.25">
      <c r="A95" s="82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</row>
    <row r="96" spans="1:32" ht="75" x14ac:dyDescent="0.25">
      <c r="A96" s="82"/>
      <c r="B96" s="192" t="s">
        <v>94</v>
      </c>
      <c r="C96" s="110" t="s">
        <v>96</v>
      </c>
      <c r="D96" s="84"/>
      <c r="E96" s="337" t="s">
        <v>278</v>
      </c>
      <c r="F96" s="338">
        <v>0.1</v>
      </c>
      <c r="G96" s="338">
        <v>0.2</v>
      </c>
      <c r="H96" s="338">
        <v>0.3</v>
      </c>
      <c r="I96" s="338">
        <v>0.5</v>
      </c>
      <c r="J96" s="253"/>
      <c r="K96" s="84"/>
      <c r="L96" s="3"/>
      <c r="M96" s="3"/>
      <c r="N96" s="3"/>
      <c r="O96" s="82"/>
      <c r="P96" s="82"/>
      <c r="Q96" s="82"/>
      <c r="R96" s="82"/>
      <c r="S96" s="82"/>
      <c r="T96" s="82"/>
    </row>
    <row r="97" spans="1:32" ht="30" x14ac:dyDescent="0.25">
      <c r="A97" s="82"/>
      <c r="B97" s="192" t="s">
        <v>142</v>
      </c>
      <c r="C97" s="331"/>
      <c r="D97" s="337" t="s">
        <v>278</v>
      </c>
      <c r="E97" s="338">
        <f t="shared" ref="E97:E98" si="25">1+C97</f>
        <v>1</v>
      </c>
      <c r="F97" s="338">
        <f t="shared" ref="F97:F98" si="26">1+(C97/2)</f>
        <v>1</v>
      </c>
      <c r="G97" s="338">
        <f>1</f>
        <v>1</v>
      </c>
      <c r="H97" s="338">
        <f t="shared" ref="H97:H98" si="27">1-(C97/2)</f>
        <v>1</v>
      </c>
      <c r="I97" s="338">
        <f t="shared" ref="I97:I98" si="28">1-C97</f>
        <v>1</v>
      </c>
      <c r="J97" s="253"/>
      <c r="K97" s="84"/>
      <c r="L97" s="3"/>
      <c r="M97" s="3"/>
      <c r="N97" s="3"/>
      <c r="O97" s="3"/>
      <c r="P97" s="3"/>
      <c r="Q97" s="3"/>
      <c r="R97" s="82"/>
      <c r="S97" s="82"/>
      <c r="T97" s="82"/>
    </row>
    <row r="98" spans="1:32" ht="30" x14ac:dyDescent="0.25">
      <c r="A98" s="82"/>
      <c r="B98" s="192" t="s">
        <v>143</v>
      </c>
      <c r="C98" s="331"/>
      <c r="D98" s="337" t="s">
        <v>278</v>
      </c>
      <c r="E98" s="338">
        <f t="shared" si="25"/>
        <v>1</v>
      </c>
      <c r="F98" s="338">
        <f t="shared" si="26"/>
        <v>1</v>
      </c>
      <c r="G98" s="338">
        <f>1</f>
        <v>1</v>
      </c>
      <c r="H98" s="338">
        <f t="shared" si="27"/>
        <v>1</v>
      </c>
      <c r="I98" s="338">
        <f t="shared" si="28"/>
        <v>1</v>
      </c>
      <c r="J98" s="253"/>
      <c r="K98" s="84"/>
      <c r="L98" s="3"/>
      <c r="M98" s="3"/>
      <c r="N98" s="3"/>
      <c r="O98" s="3"/>
      <c r="P98" s="3"/>
      <c r="Q98" s="3"/>
      <c r="R98" s="82"/>
      <c r="S98" s="82"/>
      <c r="T98" s="82"/>
    </row>
    <row r="99" spans="1:32" x14ac:dyDescent="0.25">
      <c r="A99" s="82"/>
      <c r="B99" s="82"/>
      <c r="C99" s="82"/>
      <c r="D99" s="253"/>
      <c r="E99" s="253"/>
      <c r="F99" s="253"/>
      <c r="G99" s="253"/>
      <c r="H99" s="253"/>
      <c r="I99" s="253"/>
      <c r="J99" s="253"/>
      <c r="K99" s="3"/>
      <c r="L99" s="3"/>
      <c r="M99" s="3"/>
      <c r="N99" s="3"/>
      <c r="O99" s="82"/>
      <c r="P99" s="82"/>
      <c r="Q99" s="82"/>
      <c r="R99" s="82"/>
      <c r="S99" s="82"/>
      <c r="T99" s="82"/>
    </row>
    <row r="100" spans="1:32" ht="30" customHeight="1" x14ac:dyDescent="0.25">
      <c r="A100" s="425" t="s">
        <v>144</v>
      </c>
      <c r="B100" s="425"/>
      <c r="C100" s="425"/>
      <c r="D100" s="253"/>
      <c r="E100" s="253"/>
      <c r="F100" s="253"/>
      <c r="G100" s="253"/>
      <c r="H100" s="253"/>
      <c r="I100" s="253"/>
      <c r="J100" s="253"/>
      <c r="K100" s="82"/>
      <c r="L100" s="82"/>
      <c r="M100" s="82"/>
      <c r="N100" s="82"/>
      <c r="O100" s="82"/>
      <c r="P100" s="82"/>
      <c r="Q100" s="82"/>
      <c r="R100" s="82"/>
      <c r="S100" s="82"/>
      <c r="T100" s="82"/>
    </row>
    <row r="101" spans="1:32" ht="3" customHeight="1" x14ac:dyDescent="0.25">
      <c r="A101" s="111">
        <f>E97</f>
        <v>1</v>
      </c>
      <c r="B101" s="339" t="s">
        <v>303</v>
      </c>
      <c r="C101" s="334">
        <f>$A101*C$90-C$91</f>
        <v>0</v>
      </c>
      <c r="D101" s="334">
        <f t="shared" ref="D101:AF105" si="29">$A101*D$90-D$91</f>
        <v>0</v>
      </c>
      <c r="E101" s="334">
        <f t="shared" si="29"/>
        <v>0</v>
      </c>
      <c r="F101" s="334">
        <f t="shared" si="29"/>
        <v>0</v>
      </c>
      <c r="G101" s="334">
        <f t="shared" si="29"/>
        <v>0</v>
      </c>
      <c r="H101" s="334">
        <f t="shared" si="29"/>
        <v>0</v>
      </c>
      <c r="I101" s="334">
        <f t="shared" si="29"/>
        <v>0</v>
      </c>
      <c r="J101" s="334">
        <f t="shared" si="29"/>
        <v>0</v>
      </c>
      <c r="K101" s="334">
        <f t="shared" si="29"/>
        <v>0</v>
      </c>
      <c r="L101" s="334">
        <f t="shared" si="29"/>
        <v>0</v>
      </c>
      <c r="M101" s="334">
        <f t="shared" si="29"/>
        <v>0</v>
      </c>
      <c r="N101" s="334">
        <f t="shared" si="29"/>
        <v>0</v>
      </c>
      <c r="O101" s="334">
        <f t="shared" si="29"/>
        <v>0</v>
      </c>
      <c r="P101" s="334">
        <f t="shared" si="29"/>
        <v>0</v>
      </c>
      <c r="Q101" s="334">
        <f t="shared" si="29"/>
        <v>0</v>
      </c>
      <c r="R101" s="334">
        <f t="shared" si="29"/>
        <v>0</v>
      </c>
      <c r="S101" s="334">
        <f t="shared" si="29"/>
        <v>0</v>
      </c>
      <c r="T101" s="334">
        <f t="shared" si="29"/>
        <v>0</v>
      </c>
      <c r="U101" s="334">
        <f t="shared" si="29"/>
        <v>0</v>
      </c>
      <c r="V101" s="334">
        <f t="shared" si="29"/>
        <v>0</v>
      </c>
      <c r="W101" s="334">
        <f t="shared" si="29"/>
        <v>0</v>
      </c>
      <c r="X101" s="334">
        <f t="shared" si="29"/>
        <v>0</v>
      </c>
      <c r="Y101" s="334">
        <f t="shared" si="29"/>
        <v>0</v>
      </c>
      <c r="Z101" s="334">
        <f t="shared" si="29"/>
        <v>0</v>
      </c>
      <c r="AA101" s="334">
        <f t="shared" si="29"/>
        <v>0</v>
      </c>
      <c r="AB101" s="334">
        <f t="shared" si="29"/>
        <v>0</v>
      </c>
      <c r="AC101" s="334">
        <f t="shared" si="29"/>
        <v>0</v>
      </c>
      <c r="AD101" s="334">
        <f t="shared" si="29"/>
        <v>0</v>
      </c>
      <c r="AE101" s="334">
        <f t="shared" si="29"/>
        <v>0</v>
      </c>
      <c r="AF101" s="334">
        <f t="shared" si="29"/>
        <v>0</v>
      </c>
    </row>
    <row r="102" spans="1:32" ht="3" customHeight="1" x14ac:dyDescent="0.25">
      <c r="A102" s="111">
        <f>F97</f>
        <v>1</v>
      </c>
      <c r="B102" s="339" t="s">
        <v>303</v>
      </c>
      <c r="C102" s="334">
        <f t="shared" ref="C102:R105" si="30">$A102*C$90-C$91</f>
        <v>0</v>
      </c>
      <c r="D102" s="334">
        <f t="shared" si="30"/>
        <v>0</v>
      </c>
      <c r="E102" s="334">
        <f t="shared" si="30"/>
        <v>0</v>
      </c>
      <c r="F102" s="334">
        <f t="shared" si="30"/>
        <v>0</v>
      </c>
      <c r="G102" s="334">
        <f t="shared" si="30"/>
        <v>0</v>
      </c>
      <c r="H102" s="334">
        <f t="shared" si="30"/>
        <v>0</v>
      </c>
      <c r="I102" s="334">
        <f t="shared" si="30"/>
        <v>0</v>
      </c>
      <c r="J102" s="334">
        <f t="shared" si="30"/>
        <v>0</v>
      </c>
      <c r="K102" s="334">
        <f t="shared" si="30"/>
        <v>0</v>
      </c>
      <c r="L102" s="334">
        <f t="shared" si="30"/>
        <v>0</v>
      </c>
      <c r="M102" s="334">
        <f t="shared" si="30"/>
        <v>0</v>
      </c>
      <c r="N102" s="334">
        <f t="shared" si="30"/>
        <v>0</v>
      </c>
      <c r="O102" s="334">
        <f t="shared" si="30"/>
        <v>0</v>
      </c>
      <c r="P102" s="334">
        <f t="shared" si="30"/>
        <v>0</v>
      </c>
      <c r="Q102" s="334">
        <f t="shared" si="30"/>
        <v>0</v>
      </c>
      <c r="R102" s="334">
        <f t="shared" si="30"/>
        <v>0</v>
      </c>
      <c r="S102" s="334">
        <f t="shared" si="29"/>
        <v>0</v>
      </c>
      <c r="T102" s="334">
        <f t="shared" si="29"/>
        <v>0</v>
      </c>
      <c r="U102" s="334">
        <f t="shared" si="29"/>
        <v>0</v>
      </c>
      <c r="V102" s="334">
        <f t="shared" si="29"/>
        <v>0</v>
      </c>
      <c r="W102" s="334">
        <f t="shared" si="29"/>
        <v>0</v>
      </c>
      <c r="X102" s="334">
        <f t="shared" si="29"/>
        <v>0</v>
      </c>
      <c r="Y102" s="334">
        <f t="shared" si="29"/>
        <v>0</v>
      </c>
      <c r="Z102" s="334">
        <f t="shared" si="29"/>
        <v>0</v>
      </c>
      <c r="AA102" s="334">
        <f t="shared" si="29"/>
        <v>0</v>
      </c>
      <c r="AB102" s="334">
        <f t="shared" si="29"/>
        <v>0</v>
      </c>
      <c r="AC102" s="334">
        <f t="shared" si="29"/>
        <v>0</v>
      </c>
      <c r="AD102" s="334">
        <f t="shared" si="29"/>
        <v>0</v>
      </c>
      <c r="AE102" s="334">
        <f t="shared" si="29"/>
        <v>0</v>
      </c>
      <c r="AF102" s="334">
        <f t="shared" si="29"/>
        <v>0</v>
      </c>
    </row>
    <row r="103" spans="1:32" ht="3" customHeight="1" x14ac:dyDescent="0.25">
      <c r="A103" s="111">
        <f>G97</f>
        <v>1</v>
      </c>
      <c r="B103" s="340" t="s">
        <v>294</v>
      </c>
      <c r="C103" s="334">
        <f t="shared" si="30"/>
        <v>0</v>
      </c>
      <c r="D103" s="334">
        <f t="shared" si="29"/>
        <v>0</v>
      </c>
      <c r="E103" s="334">
        <f t="shared" si="29"/>
        <v>0</v>
      </c>
      <c r="F103" s="334">
        <f t="shared" si="29"/>
        <v>0</v>
      </c>
      <c r="G103" s="334">
        <f t="shared" si="29"/>
        <v>0</v>
      </c>
      <c r="H103" s="334">
        <f t="shared" si="29"/>
        <v>0</v>
      </c>
      <c r="I103" s="334">
        <f t="shared" si="29"/>
        <v>0</v>
      </c>
      <c r="J103" s="334">
        <f t="shared" si="29"/>
        <v>0</v>
      </c>
      <c r="K103" s="334">
        <f t="shared" si="29"/>
        <v>0</v>
      </c>
      <c r="L103" s="334">
        <f t="shared" si="29"/>
        <v>0</v>
      </c>
      <c r="M103" s="334">
        <f t="shared" si="29"/>
        <v>0</v>
      </c>
      <c r="N103" s="334">
        <f t="shared" si="29"/>
        <v>0</v>
      </c>
      <c r="O103" s="334">
        <f t="shared" si="29"/>
        <v>0</v>
      </c>
      <c r="P103" s="334">
        <f t="shared" si="29"/>
        <v>0</v>
      </c>
      <c r="Q103" s="334">
        <f t="shared" si="29"/>
        <v>0</v>
      </c>
      <c r="R103" s="334">
        <f t="shared" si="29"/>
        <v>0</v>
      </c>
      <c r="S103" s="334">
        <f t="shared" si="29"/>
        <v>0</v>
      </c>
      <c r="T103" s="334">
        <f t="shared" si="29"/>
        <v>0</v>
      </c>
      <c r="U103" s="334">
        <f t="shared" si="29"/>
        <v>0</v>
      </c>
      <c r="V103" s="334">
        <f t="shared" si="29"/>
        <v>0</v>
      </c>
      <c r="W103" s="334">
        <f t="shared" si="29"/>
        <v>0</v>
      </c>
      <c r="X103" s="334">
        <f t="shared" si="29"/>
        <v>0</v>
      </c>
      <c r="Y103" s="334">
        <f t="shared" si="29"/>
        <v>0</v>
      </c>
      <c r="Z103" s="334">
        <f t="shared" si="29"/>
        <v>0</v>
      </c>
      <c r="AA103" s="334">
        <f t="shared" si="29"/>
        <v>0</v>
      </c>
      <c r="AB103" s="334">
        <f t="shared" si="29"/>
        <v>0</v>
      </c>
      <c r="AC103" s="334">
        <f t="shared" si="29"/>
        <v>0</v>
      </c>
      <c r="AD103" s="334">
        <f t="shared" si="29"/>
        <v>0</v>
      </c>
      <c r="AE103" s="334">
        <f t="shared" si="29"/>
        <v>0</v>
      </c>
      <c r="AF103" s="334">
        <f t="shared" si="29"/>
        <v>0</v>
      </c>
    </row>
    <row r="104" spans="1:32" ht="3" customHeight="1" x14ac:dyDescent="0.25">
      <c r="A104" s="111">
        <f>H97</f>
        <v>1</v>
      </c>
      <c r="B104" s="339" t="s">
        <v>304</v>
      </c>
      <c r="C104" s="334">
        <f t="shared" si="30"/>
        <v>0</v>
      </c>
      <c r="D104" s="334">
        <f t="shared" si="29"/>
        <v>0</v>
      </c>
      <c r="E104" s="334">
        <f t="shared" si="29"/>
        <v>0</v>
      </c>
      <c r="F104" s="334">
        <f t="shared" si="29"/>
        <v>0</v>
      </c>
      <c r="G104" s="334">
        <f t="shared" si="29"/>
        <v>0</v>
      </c>
      <c r="H104" s="334">
        <f t="shared" si="29"/>
        <v>0</v>
      </c>
      <c r="I104" s="334">
        <f t="shared" si="29"/>
        <v>0</v>
      </c>
      <c r="J104" s="334">
        <f t="shared" si="29"/>
        <v>0</v>
      </c>
      <c r="K104" s="334">
        <f t="shared" si="29"/>
        <v>0</v>
      </c>
      <c r="L104" s="334">
        <f t="shared" si="29"/>
        <v>0</v>
      </c>
      <c r="M104" s="334">
        <f t="shared" si="29"/>
        <v>0</v>
      </c>
      <c r="N104" s="334">
        <f t="shared" si="29"/>
        <v>0</v>
      </c>
      <c r="O104" s="334">
        <f t="shared" si="29"/>
        <v>0</v>
      </c>
      <c r="P104" s="334">
        <f t="shared" si="29"/>
        <v>0</v>
      </c>
      <c r="Q104" s="334">
        <f t="shared" si="29"/>
        <v>0</v>
      </c>
      <c r="R104" s="334">
        <f t="shared" si="29"/>
        <v>0</v>
      </c>
      <c r="S104" s="334">
        <f t="shared" si="29"/>
        <v>0</v>
      </c>
      <c r="T104" s="334">
        <f t="shared" si="29"/>
        <v>0</v>
      </c>
      <c r="U104" s="334">
        <f t="shared" si="29"/>
        <v>0</v>
      </c>
      <c r="V104" s="334">
        <f t="shared" si="29"/>
        <v>0</v>
      </c>
      <c r="W104" s="334">
        <f t="shared" si="29"/>
        <v>0</v>
      </c>
      <c r="X104" s="334">
        <f t="shared" si="29"/>
        <v>0</v>
      </c>
      <c r="Y104" s="334">
        <f t="shared" si="29"/>
        <v>0</v>
      </c>
      <c r="Z104" s="334">
        <f t="shared" si="29"/>
        <v>0</v>
      </c>
      <c r="AA104" s="334">
        <f t="shared" si="29"/>
        <v>0</v>
      </c>
      <c r="AB104" s="334">
        <f t="shared" si="29"/>
        <v>0</v>
      </c>
      <c r="AC104" s="334">
        <f t="shared" si="29"/>
        <v>0</v>
      </c>
      <c r="AD104" s="334">
        <f t="shared" si="29"/>
        <v>0</v>
      </c>
      <c r="AE104" s="334">
        <f t="shared" si="29"/>
        <v>0</v>
      </c>
      <c r="AF104" s="334">
        <f t="shared" si="29"/>
        <v>0</v>
      </c>
    </row>
    <row r="105" spans="1:32" ht="3" customHeight="1" x14ac:dyDescent="0.25">
      <c r="A105" s="111">
        <f>I97</f>
        <v>1</v>
      </c>
      <c r="B105" s="339" t="s">
        <v>305</v>
      </c>
      <c r="C105" s="334">
        <f t="shared" si="30"/>
        <v>0</v>
      </c>
      <c r="D105" s="334">
        <f t="shared" si="29"/>
        <v>0</v>
      </c>
      <c r="E105" s="334">
        <f t="shared" si="29"/>
        <v>0</v>
      </c>
      <c r="F105" s="334">
        <f t="shared" si="29"/>
        <v>0</v>
      </c>
      <c r="G105" s="334">
        <f t="shared" si="29"/>
        <v>0</v>
      </c>
      <c r="H105" s="334">
        <f t="shared" si="29"/>
        <v>0</v>
      </c>
      <c r="I105" s="334">
        <f t="shared" si="29"/>
        <v>0</v>
      </c>
      <c r="J105" s="334">
        <f t="shared" si="29"/>
        <v>0</v>
      </c>
      <c r="K105" s="334">
        <f t="shared" si="29"/>
        <v>0</v>
      </c>
      <c r="L105" s="334">
        <f t="shared" si="29"/>
        <v>0</v>
      </c>
      <c r="M105" s="334">
        <f t="shared" si="29"/>
        <v>0</v>
      </c>
      <c r="N105" s="334">
        <f t="shared" si="29"/>
        <v>0</v>
      </c>
      <c r="O105" s="334">
        <f t="shared" si="29"/>
        <v>0</v>
      </c>
      <c r="P105" s="334">
        <f t="shared" si="29"/>
        <v>0</v>
      </c>
      <c r="Q105" s="334">
        <f t="shared" si="29"/>
        <v>0</v>
      </c>
      <c r="R105" s="334">
        <f t="shared" si="29"/>
        <v>0</v>
      </c>
      <c r="S105" s="334">
        <f t="shared" si="29"/>
        <v>0</v>
      </c>
      <c r="T105" s="334">
        <f t="shared" si="29"/>
        <v>0</v>
      </c>
      <c r="U105" s="334">
        <f t="shared" si="29"/>
        <v>0</v>
      </c>
      <c r="V105" s="334">
        <f t="shared" si="29"/>
        <v>0</v>
      </c>
      <c r="W105" s="334">
        <f t="shared" si="29"/>
        <v>0</v>
      </c>
      <c r="X105" s="334">
        <f t="shared" si="29"/>
        <v>0</v>
      </c>
      <c r="Y105" s="334">
        <f t="shared" si="29"/>
        <v>0</v>
      </c>
      <c r="Z105" s="334">
        <f t="shared" si="29"/>
        <v>0</v>
      </c>
      <c r="AA105" s="334">
        <f t="shared" si="29"/>
        <v>0</v>
      </c>
      <c r="AB105" s="334">
        <f t="shared" si="29"/>
        <v>0</v>
      </c>
      <c r="AC105" s="334">
        <f t="shared" si="29"/>
        <v>0</v>
      </c>
      <c r="AD105" s="334">
        <f t="shared" si="29"/>
        <v>0</v>
      </c>
      <c r="AE105" s="334">
        <f t="shared" si="29"/>
        <v>0</v>
      </c>
      <c r="AF105" s="334">
        <f t="shared" si="29"/>
        <v>0</v>
      </c>
    </row>
    <row r="106" spans="1:32" ht="30" customHeight="1" x14ac:dyDescent="0.25">
      <c r="A106" s="419" t="s">
        <v>100</v>
      </c>
      <c r="B106" s="420"/>
      <c r="C106" s="107" t="s">
        <v>141</v>
      </c>
      <c r="D106" s="107" t="s">
        <v>268</v>
      </c>
      <c r="E106" s="84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</row>
    <row r="107" spans="1:32" ht="30" x14ac:dyDescent="0.25">
      <c r="A107" s="194">
        <f>ABS(A101-1)</f>
        <v>0</v>
      </c>
      <c r="B107" s="193" t="s">
        <v>147</v>
      </c>
      <c r="C107" s="108">
        <f>NPV(Założenia_Predpoklady!$C$13,D101:AF101)+C101</f>
        <v>0</v>
      </c>
      <c r="D107" s="109" t="e">
        <f>IRR(C101:AF101,-0.3)</f>
        <v>#NUM!</v>
      </c>
      <c r="E107" s="111">
        <f>A101-1</f>
        <v>0</v>
      </c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</row>
    <row r="108" spans="1:32" ht="30" x14ac:dyDescent="0.25">
      <c r="A108" s="194">
        <f t="shared" ref="A108:A111" si="31">ABS(A102-1)</f>
        <v>0</v>
      </c>
      <c r="B108" s="193" t="s">
        <v>147</v>
      </c>
      <c r="C108" s="108">
        <f>NPV(Założenia_Predpoklady!$C$13,D102:AF102)+C102</f>
        <v>0</v>
      </c>
      <c r="D108" s="109" t="e">
        <f>IRR(C102:AF102,-0.3)</f>
        <v>#NUM!</v>
      </c>
      <c r="E108" s="111">
        <f>A102-1</f>
        <v>0</v>
      </c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</row>
    <row r="109" spans="1:32" ht="30" x14ac:dyDescent="0.25">
      <c r="A109" s="194">
        <f t="shared" si="31"/>
        <v>0</v>
      </c>
      <c r="B109" s="193" t="s">
        <v>97</v>
      </c>
      <c r="C109" s="108">
        <f>NPV(Założenia_Predpoklady!$C$13,D103:AF103)+C103</f>
        <v>0</v>
      </c>
      <c r="D109" s="109" t="e">
        <f>IRR(C103:AF103,-0.3)</f>
        <v>#NUM!</v>
      </c>
      <c r="E109" s="111">
        <f>A103-1</f>
        <v>0</v>
      </c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</row>
    <row r="110" spans="1:32" ht="30" x14ac:dyDescent="0.25">
      <c r="A110" s="194">
        <f t="shared" si="31"/>
        <v>0</v>
      </c>
      <c r="B110" s="193" t="s">
        <v>148</v>
      </c>
      <c r="C110" s="108">
        <f>NPV(Założenia_Predpoklady!$C$13,D104:AF104)+C104</f>
        <v>0</v>
      </c>
      <c r="D110" s="109" t="e">
        <f>IRR(C104:AF104,-0.3)</f>
        <v>#NUM!</v>
      </c>
      <c r="E110" s="111">
        <f>A104-1</f>
        <v>0</v>
      </c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</row>
    <row r="111" spans="1:32" ht="30" x14ac:dyDescent="0.25">
      <c r="A111" s="194">
        <f t="shared" si="31"/>
        <v>0</v>
      </c>
      <c r="B111" s="193" t="s">
        <v>148</v>
      </c>
      <c r="C111" s="108">
        <f>NPV(Założenia_Predpoklady!$C$13,D105:AF105)+C105</f>
        <v>0</v>
      </c>
      <c r="D111" s="109" t="e">
        <f>IRR(C105:AF105,-0.3)</f>
        <v>#NUM!</v>
      </c>
      <c r="E111" s="111">
        <f>A105-1</f>
        <v>0</v>
      </c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</row>
    <row r="112" spans="1:32" x14ac:dyDescent="0.25">
      <c r="A112" s="82"/>
      <c r="B112" s="82"/>
      <c r="C112" s="82"/>
      <c r="D112" s="82"/>
      <c r="E112" s="84"/>
      <c r="F112" s="84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</row>
    <row r="113" spans="1:32" ht="30" customHeight="1" x14ac:dyDescent="0.25">
      <c r="A113" s="425" t="s">
        <v>149</v>
      </c>
      <c r="B113" s="425"/>
      <c r="C113" s="425"/>
      <c r="D113" s="82"/>
      <c r="E113" s="84"/>
      <c r="F113" s="84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</row>
    <row r="114" spans="1:32" ht="3" customHeight="1" x14ac:dyDescent="0.25">
      <c r="A114" s="111">
        <f>E98</f>
        <v>1</v>
      </c>
      <c r="B114" s="339" t="s">
        <v>306</v>
      </c>
      <c r="C114" s="334">
        <f>-$A114*C$91+C$90</f>
        <v>0</v>
      </c>
      <c r="D114" s="334">
        <f t="shared" ref="D114:AF118" si="32">-$A114*D$91+D$90</f>
        <v>0</v>
      </c>
      <c r="E114" s="334">
        <f t="shared" si="32"/>
        <v>0</v>
      </c>
      <c r="F114" s="334">
        <f t="shared" si="32"/>
        <v>0</v>
      </c>
      <c r="G114" s="334">
        <f t="shared" si="32"/>
        <v>0</v>
      </c>
      <c r="H114" s="334">
        <f t="shared" si="32"/>
        <v>0</v>
      </c>
      <c r="I114" s="334">
        <f t="shared" si="32"/>
        <v>0</v>
      </c>
      <c r="J114" s="334">
        <f t="shared" si="32"/>
        <v>0</v>
      </c>
      <c r="K114" s="334">
        <f t="shared" si="32"/>
        <v>0</v>
      </c>
      <c r="L114" s="334">
        <f t="shared" si="32"/>
        <v>0</v>
      </c>
      <c r="M114" s="334">
        <f t="shared" si="32"/>
        <v>0</v>
      </c>
      <c r="N114" s="334">
        <f t="shared" si="32"/>
        <v>0</v>
      </c>
      <c r="O114" s="334">
        <f t="shared" si="32"/>
        <v>0</v>
      </c>
      <c r="P114" s="334">
        <f t="shared" si="32"/>
        <v>0</v>
      </c>
      <c r="Q114" s="334">
        <f t="shared" si="32"/>
        <v>0</v>
      </c>
      <c r="R114" s="334">
        <f t="shared" si="32"/>
        <v>0</v>
      </c>
      <c r="S114" s="334">
        <f t="shared" si="32"/>
        <v>0</v>
      </c>
      <c r="T114" s="334">
        <f t="shared" si="32"/>
        <v>0</v>
      </c>
      <c r="U114" s="334">
        <f t="shared" si="32"/>
        <v>0</v>
      </c>
      <c r="V114" s="334">
        <f t="shared" si="32"/>
        <v>0</v>
      </c>
      <c r="W114" s="334">
        <f t="shared" si="32"/>
        <v>0</v>
      </c>
      <c r="X114" s="334">
        <f t="shared" si="32"/>
        <v>0</v>
      </c>
      <c r="Y114" s="334">
        <f t="shared" si="32"/>
        <v>0</v>
      </c>
      <c r="Z114" s="334">
        <f t="shared" si="32"/>
        <v>0</v>
      </c>
      <c r="AA114" s="334">
        <f t="shared" si="32"/>
        <v>0</v>
      </c>
      <c r="AB114" s="334">
        <f t="shared" si="32"/>
        <v>0</v>
      </c>
      <c r="AC114" s="334">
        <f t="shared" si="32"/>
        <v>0</v>
      </c>
      <c r="AD114" s="334">
        <f t="shared" si="32"/>
        <v>0</v>
      </c>
      <c r="AE114" s="334">
        <f t="shared" si="32"/>
        <v>0</v>
      </c>
      <c r="AF114" s="334">
        <f t="shared" si="32"/>
        <v>0</v>
      </c>
    </row>
    <row r="115" spans="1:32" ht="3" customHeight="1" x14ac:dyDescent="0.25">
      <c r="A115" s="111">
        <f>F98</f>
        <v>1</v>
      </c>
      <c r="B115" s="339" t="s">
        <v>307</v>
      </c>
      <c r="C115" s="334">
        <f t="shared" ref="C115:R118" si="33">-$A115*C$91+C$90</f>
        <v>0</v>
      </c>
      <c r="D115" s="334">
        <f t="shared" si="33"/>
        <v>0</v>
      </c>
      <c r="E115" s="334">
        <f t="shared" si="33"/>
        <v>0</v>
      </c>
      <c r="F115" s="334">
        <f t="shared" si="33"/>
        <v>0</v>
      </c>
      <c r="G115" s="334">
        <f t="shared" si="33"/>
        <v>0</v>
      </c>
      <c r="H115" s="334">
        <f t="shared" si="33"/>
        <v>0</v>
      </c>
      <c r="I115" s="334">
        <f t="shared" si="33"/>
        <v>0</v>
      </c>
      <c r="J115" s="334">
        <f t="shared" si="33"/>
        <v>0</v>
      </c>
      <c r="K115" s="334">
        <f t="shared" si="33"/>
        <v>0</v>
      </c>
      <c r="L115" s="334">
        <f t="shared" si="33"/>
        <v>0</v>
      </c>
      <c r="M115" s="334">
        <f t="shared" si="33"/>
        <v>0</v>
      </c>
      <c r="N115" s="334">
        <f t="shared" si="33"/>
        <v>0</v>
      </c>
      <c r="O115" s="334">
        <f t="shared" si="33"/>
        <v>0</v>
      </c>
      <c r="P115" s="334">
        <f t="shared" si="33"/>
        <v>0</v>
      </c>
      <c r="Q115" s="334">
        <f t="shared" si="33"/>
        <v>0</v>
      </c>
      <c r="R115" s="334">
        <f t="shared" si="33"/>
        <v>0</v>
      </c>
      <c r="S115" s="334">
        <f t="shared" si="32"/>
        <v>0</v>
      </c>
      <c r="T115" s="334">
        <f t="shared" si="32"/>
        <v>0</v>
      </c>
      <c r="U115" s="334">
        <f t="shared" si="32"/>
        <v>0</v>
      </c>
      <c r="V115" s="334">
        <f t="shared" si="32"/>
        <v>0</v>
      </c>
      <c r="W115" s="334">
        <f t="shared" si="32"/>
        <v>0</v>
      </c>
      <c r="X115" s="334">
        <f t="shared" si="32"/>
        <v>0</v>
      </c>
      <c r="Y115" s="334">
        <f t="shared" si="32"/>
        <v>0</v>
      </c>
      <c r="Z115" s="334">
        <f t="shared" si="32"/>
        <v>0</v>
      </c>
      <c r="AA115" s="334">
        <f t="shared" si="32"/>
        <v>0</v>
      </c>
      <c r="AB115" s="334">
        <f t="shared" si="32"/>
        <v>0</v>
      </c>
      <c r="AC115" s="334">
        <f t="shared" si="32"/>
        <v>0</v>
      </c>
      <c r="AD115" s="334">
        <f t="shared" si="32"/>
        <v>0</v>
      </c>
      <c r="AE115" s="334">
        <f t="shared" si="32"/>
        <v>0</v>
      </c>
      <c r="AF115" s="334">
        <f t="shared" si="32"/>
        <v>0</v>
      </c>
    </row>
    <row r="116" spans="1:32" ht="3" customHeight="1" x14ac:dyDescent="0.25">
      <c r="A116" s="111">
        <f>G98</f>
        <v>1</v>
      </c>
      <c r="B116" s="340" t="s">
        <v>294</v>
      </c>
      <c r="C116" s="334">
        <f t="shared" si="33"/>
        <v>0</v>
      </c>
      <c r="D116" s="334">
        <f t="shared" si="32"/>
        <v>0</v>
      </c>
      <c r="E116" s="334">
        <f t="shared" si="32"/>
        <v>0</v>
      </c>
      <c r="F116" s="334">
        <f t="shared" si="32"/>
        <v>0</v>
      </c>
      <c r="G116" s="334">
        <f t="shared" si="32"/>
        <v>0</v>
      </c>
      <c r="H116" s="334">
        <f t="shared" si="32"/>
        <v>0</v>
      </c>
      <c r="I116" s="334">
        <f t="shared" si="32"/>
        <v>0</v>
      </c>
      <c r="J116" s="334">
        <f t="shared" si="32"/>
        <v>0</v>
      </c>
      <c r="K116" s="334">
        <f t="shared" si="32"/>
        <v>0</v>
      </c>
      <c r="L116" s="334">
        <f t="shared" si="32"/>
        <v>0</v>
      </c>
      <c r="M116" s="334">
        <f t="shared" si="32"/>
        <v>0</v>
      </c>
      <c r="N116" s="334">
        <f t="shared" si="32"/>
        <v>0</v>
      </c>
      <c r="O116" s="334">
        <f t="shared" si="32"/>
        <v>0</v>
      </c>
      <c r="P116" s="334">
        <f t="shared" si="32"/>
        <v>0</v>
      </c>
      <c r="Q116" s="334">
        <f t="shared" si="32"/>
        <v>0</v>
      </c>
      <c r="R116" s="334">
        <f t="shared" si="32"/>
        <v>0</v>
      </c>
      <c r="S116" s="334">
        <f t="shared" si="32"/>
        <v>0</v>
      </c>
      <c r="T116" s="334">
        <f t="shared" si="32"/>
        <v>0</v>
      </c>
      <c r="U116" s="334">
        <f t="shared" si="32"/>
        <v>0</v>
      </c>
      <c r="V116" s="334">
        <f t="shared" si="32"/>
        <v>0</v>
      </c>
      <c r="W116" s="334">
        <f t="shared" si="32"/>
        <v>0</v>
      </c>
      <c r="X116" s="334">
        <f t="shared" si="32"/>
        <v>0</v>
      </c>
      <c r="Y116" s="334">
        <f t="shared" si="32"/>
        <v>0</v>
      </c>
      <c r="Z116" s="334">
        <f t="shared" si="32"/>
        <v>0</v>
      </c>
      <c r="AA116" s="334">
        <f t="shared" si="32"/>
        <v>0</v>
      </c>
      <c r="AB116" s="334">
        <f t="shared" si="32"/>
        <v>0</v>
      </c>
      <c r="AC116" s="334">
        <f t="shared" si="32"/>
        <v>0</v>
      </c>
      <c r="AD116" s="334">
        <f t="shared" si="32"/>
        <v>0</v>
      </c>
      <c r="AE116" s="334">
        <f t="shared" si="32"/>
        <v>0</v>
      </c>
      <c r="AF116" s="334">
        <f t="shared" si="32"/>
        <v>0</v>
      </c>
    </row>
    <row r="117" spans="1:32" ht="3" customHeight="1" x14ac:dyDescent="0.25">
      <c r="A117" s="111">
        <f>H98</f>
        <v>1</v>
      </c>
      <c r="B117" s="339" t="s">
        <v>308</v>
      </c>
      <c r="C117" s="334">
        <f t="shared" si="33"/>
        <v>0</v>
      </c>
      <c r="D117" s="334">
        <f t="shared" si="32"/>
        <v>0</v>
      </c>
      <c r="E117" s="334">
        <f t="shared" si="32"/>
        <v>0</v>
      </c>
      <c r="F117" s="334">
        <f t="shared" si="32"/>
        <v>0</v>
      </c>
      <c r="G117" s="334">
        <f t="shared" si="32"/>
        <v>0</v>
      </c>
      <c r="H117" s="334">
        <f t="shared" si="32"/>
        <v>0</v>
      </c>
      <c r="I117" s="334">
        <f t="shared" si="32"/>
        <v>0</v>
      </c>
      <c r="J117" s="334">
        <f t="shared" si="32"/>
        <v>0</v>
      </c>
      <c r="K117" s="334">
        <f t="shared" si="32"/>
        <v>0</v>
      </c>
      <c r="L117" s="334">
        <f t="shared" si="32"/>
        <v>0</v>
      </c>
      <c r="M117" s="334">
        <f t="shared" si="32"/>
        <v>0</v>
      </c>
      <c r="N117" s="334">
        <f t="shared" si="32"/>
        <v>0</v>
      </c>
      <c r="O117" s="334">
        <f t="shared" si="32"/>
        <v>0</v>
      </c>
      <c r="P117" s="334">
        <f t="shared" si="32"/>
        <v>0</v>
      </c>
      <c r="Q117" s="334">
        <f t="shared" si="32"/>
        <v>0</v>
      </c>
      <c r="R117" s="334">
        <f t="shared" si="32"/>
        <v>0</v>
      </c>
      <c r="S117" s="334">
        <f t="shared" si="32"/>
        <v>0</v>
      </c>
      <c r="T117" s="334">
        <f t="shared" si="32"/>
        <v>0</v>
      </c>
      <c r="U117" s="334">
        <f t="shared" si="32"/>
        <v>0</v>
      </c>
      <c r="V117" s="334">
        <f t="shared" si="32"/>
        <v>0</v>
      </c>
      <c r="W117" s="334">
        <f t="shared" si="32"/>
        <v>0</v>
      </c>
      <c r="X117" s="334">
        <f t="shared" si="32"/>
        <v>0</v>
      </c>
      <c r="Y117" s="334">
        <f t="shared" si="32"/>
        <v>0</v>
      </c>
      <c r="Z117" s="334">
        <f t="shared" si="32"/>
        <v>0</v>
      </c>
      <c r="AA117" s="334">
        <f t="shared" si="32"/>
        <v>0</v>
      </c>
      <c r="AB117" s="334">
        <f t="shared" si="32"/>
        <v>0</v>
      </c>
      <c r="AC117" s="334">
        <f t="shared" si="32"/>
        <v>0</v>
      </c>
      <c r="AD117" s="334">
        <f t="shared" si="32"/>
        <v>0</v>
      </c>
      <c r="AE117" s="334">
        <f t="shared" si="32"/>
        <v>0</v>
      </c>
      <c r="AF117" s="334">
        <f t="shared" si="32"/>
        <v>0</v>
      </c>
    </row>
    <row r="118" spans="1:32" ht="3" customHeight="1" x14ac:dyDescent="0.25">
      <c r="A118" s="111">
        <f>I98</f>
        <v>1</v>
      </c>
      <c r="B118" s="339" t="s">
        <v>309</v>
      </c>
      <c r="C118" s="334">
        <f t="shared" si="33"/>
        <v>0</v>
      </c>
      <c r="D118" s="334">
        <f t="shared" si="32"/>
        <v>0</v>
      </c>
      <c r="E118" s="334">
        <f t="shared" si="32"/>
        <v>0</v>
      </c>
      <c r="F118" s="334">
        <f t="shared" si="32"/>
        <v>0</v>
      </c>
      <c r="G118" s="334">
        <f t="shared" si="32"/>
        <v>0</v>
      </c>
      <c r="H118" s="334">
        <f t="shared" si="32"/>
        <v>0</v>
      </c>
      <c r="I118" s="334">
        <f t="shared" si="32"/>
        <v>0</v>
      </c>
      <c r="J118" s="334">
        <f t="shared" si="32"/>
        <v>0</v>
      </c>
      <c r="K118" s="334">
        <f t="shared" si="32"/>
        <v>0</v>
      </c>
      <c r="L118" s="334">
        <f t="shared" si="32"/>
        <v>0</v>
      </c>
      <c r="M118" s="334">
        <f t="shared" si="32"/>
        <v>0</v>
      </c>
      <c r="N118" s="334">
        <f t="shared" si="32"/>
        <v>0</v>
      </c>
      <c r="O118" s="334">
        <f t="shared" si="32"/>
        <v>0</v>
      </c>
      <c r="P118" s="334">
        <f t="shared" si="32"/>
        <v>0</v>
      </c>
      <c r="Q118" s="334">
        <f t="shared" si="32"/>
        <v>0</v>
      </c>
      <c r="R118" s="334">
        <f t="shared" si="32"/>
        <v>0</v>
      </c>
      <c r="S118" s="334">
        <f t="shared" si="32"/>
        <v>0</v>
      </c>
      <c r="T118" s="334">
        <f t="shared" si="32"/>
        <v>0</v>
      </c>
      <c r="U118" s="334">
        <f t="shared" si="32"/>
        <v>0</v>
      </c>
      <c r="V118" s="334">
        <f t="shared" si="32"/>
        <v>0</v>
      </c>
      <c r="W118" s="334">
        <f t="shared" si="32"/>
        <v>0</v>
      </c>
      <c r="X118" s="334">
        <f t="shared" si="32"/>
        <v>0</v>
      </c>
      <c r="Y118" s="334">
        <f t="shared" si="32"/>
        <v>0</v>
      </c>
      <c r="Z118" s="334">
        <f t="shared" si="32"/>
        <v>0</v>
      </c>
      <c r="AA118" s="334">
        <f t="shared" si="32"/>
        <v>0</v>
      </c>
      <c r="AB118" s="334">
        <f t="shared" si="32"/>
        <v>0</v>
      </c>
      <c r="AC118" s="334">
        <f t="shared" si="32"/>
        <v>0</v>
      </c>
      <c r="AD118" s="334">
        <f t="shared" si="32"/>
        <v>0</v>
      </c>
      <c r="AE118" s="334">
        <f t="shared" si="32"/>
        <v>0</v>
      </c>
      <c r="AF118" s="334">
        <f t="shared" si="32"/>
        <v>0</v>
      </c>
    </row>
    <row r="119" spans="1:32" x14ac:dyDescent="0.25">
      <c r="A119" s="419" t="s">
        <v>100</v>
      </c>
      <c r="B119" s="420"/>
      <c r="C119" s="107" t="s">
        <v>141</v>
      </c>
      <c r="D119" s="107" t="s">
        <v>268</v>
      </c>
      <c r="E119" s="84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</row>
    <row r="120" spans="1:32" ht="30" x14ac:dyDescent="0.25">
      <c r="A120" s="194">
        <f>ABS(A114-1)</f>
        <v>0</v>
      </c>
      <c r="B120" s="193" t="s">
        <v>98</v>
      </c>
      <c r="C120" s="108">
        <f>NPV(Założenia_Predpoklady!$C$13,D114:AF114)+C114</f>
        <v>0</v>
      </c>
      <c r="D120" s="109" t="e">
        <f>IRR(C114:AF114,-0.5)</f>
        <v>#NUM!</v>
      </c>
      <c r="E120" s="111">
        <f>A114-1</f>
        <v>0</v>
      </c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</row>
    <row r="121" spans="1:32" ht="30" x14ac:dyDescent="0.25">
      <c r="A121" s="194">
        <f t="shared" ref="A121:A124" si="34">ABS(A115-1)</f>
        <v>0</v>
      </c>
      <c r="B121" s="193" t="s">
        <v>98</v>
      </c>
      <c r="C121" s="108">
        <f>NPV(Założenia_Predpoklady!$C$13,D115:AF115)+C115</f>
        <v>0</v>
      </c>
      <c r="D121" s="109" t="e">
        <f t="shared" ref="D121:D124" si="35">IRR(C115:AF115,-0.5)</f>
        <v>#NUM!</v>
      </c>
      <c r="E121" s="111">
        <f t="shared" ref="E121:E124" si="36">A115-1</f>
        <v>0</v>
      </c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</row>
    <row r="122" spans="1:32" ht="30" x14ac:dyDescent="0.25">
      <c r="A122" s="194">
        <f t="shared" si="34"/>
        <v>0</v>
      </c>
      <c r="B122" s="193" t="s">
        <v>97</v>
      </c>
      <c r="C122" s="108">
        <f>NPV(Założenia_Predpoklady!$C$13,D116:AF116)+C116</f>
        <v>0</v>
      </c>
      <c r="D122" s="109" t="e">
        <f t="shared" si="35"/>
        <v>#NUM!</v>
      </c>
      <c r="E122" s="111">
        <f t="shared" si="36"/>
        <v>0</v>
      </c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</row>
    <row r="123" spans="1:32" ht="30" x14ac:dyDescent="0.25">
      <c r="A123" s="194">
        <f t="shared" si="34"/>
        <v>0</v>
      </c>
      <c r="B123" s="193" t="s">
        <v>99</v>
      </c>
      <c r="C123" s="108">
        <f>NPV(Założenia_Predpoklady!$C$13,D117:AF117)+C117</f>
        <v>0</v>
      </c>
      <c r="D123" s="109" t="e">
        <f t="shared" si="35"/>
        <v>#NUM!</v>
      </c>
      <c r="E123" s="111">
        <f t="shared" si="36"/>
        <v>0</v>
      </c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</row>
    <row r="124" spans="1:32" ht="30" x14ac:dyDescent="0.25">
      <c r="A124" s="194">
        <f t="shared" si="34"/>
        <v>0</v>
      </c>
      <c r="B124" s="193" t="s">
        <v>99</v>
      </c>
      <c r="C124" s="108">
        <f>NPV(Założenia_Predpoklady!$C$13,D118:AF118)+C118</f>
        <v>0</v>
      </c>
      <c r="D124" s="109" t="e">
        <f t="shared" si="35"/>
        <v>#NUM!</v>
      </c>
      <c r="E124" s="111">
        <f t="shared" si="36"/>
        <v>0</v>
      </c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</row>
  </sheetData>
  <sheetProtection sheet="1" objects="1" scenarios="1" formatCells="0" formatColumns="0" formatRows="0" insertRows="0" deleteRows="0" selectLockedCells="1"/>
  <mergeCells count="19">
    <mergeCell ref="B58:D58"/>
    <mergeCell ref="B59:E59"/>
    <mergeCell ref="F59:J59"/>
    <mergeCell ref="F58:J58"/>
    <mergeCell ref="C1:O1"/>
    <mergeCell ref="A1:B1"/>
    <mergeCell ref="B48:E48"/>
    <mergeCell ref="B49:E49"/>
    <mergeCell ref="F48:J48"/>
    <mergeCell ref="F49:J49"/>
    <mergeCell ref="B37:E37"/>
    <mergeCell ref="F37:J37"/>
    <mergeCell ref="A100:C100"/>
    <mergeCell ref="A106:B106"/>
    <mergeCell ref="A113:C113"/>
    <mergeCell ref="A119:B119"/>
    <mergeCell ref="D74:G74"/>
    <mergeCell ref="D86:G86"/>
    <mergeCell ref="B77:C77"/>
  </mergeCells>
  <conditionalFormatting sqref="C1">
    <cfRule type="cellIs" dxfId="5" priority="34" operator="equal">
      <formula>0</formula>
    </cfRule>
  </conditionalFormatting>
  <conditionalFormatting sqref="C4:J4 C10:AF10 C16:AF16 C29:AF29 C42:AF42 C52:AF52 C71:AF72 C74:D74 C78:AF78 C79:AE79 D79:AF80 C82:AF83 C80 C84 D86 C64:AF64">
    <cfRule type="cellIs" dxfId="4" priority="33" operator="equal">
      <formula>0</formula>
    </cfRule>
  </conditionalFormatting>
  <conditionalFormatting sqref="AA37:AE37 C38:AE40 C1:AF1 AF20:AF29 C20:AE25 D26:AE26 D41:AE41 C4:J6 C42:AE42 C71:AF71 C78:AF78 C82:AF82 C10:AF11 C27:AE29 C45:AF47 C52:AF52 C8:J9 C14:AF17 C32:AE36 AF32:AF42 C55:AF57">
    <cfRule type="cellIs" dxfId="3" priority="25" operator="equal">
      <formula>0</formula>
    </cfRule>
  </conditionalFormatting>
  <conditionalFormatting sqref="C75">
    <cfRule type="containsText" dxfId="2" priority="20" operator="containsText" text="brak">
      <formula>NOT(ISERROR(SEARCH("brak",C75)))</formula>
    </cfRule>
  </conditionalFormatting>
  <conditionalFormatting sqref="C62:AF62">
    <cfRule type="cellIs" dxfId="1" priority="8" operator="equal">
      <formula>0</formula>
    </cfRule>
    <cfRule type="cellIs" dxfId="0" priority="9" operator="equal">
      <formula>0</formula>
    </cfRule>
  </conditionalFormatting>
  <dataValidations xWindow="527" yWindow="693" count="4">
    <dataValidation type="decimal" operator="greaterThanOrEqual" allowBlank="1" showInputMessage="1" showErrorMessage="1" prompt="Podaj wartość._x000a_Zadajte hodnotu." sqref="C43:AF44 C12:AF13 C7:J7 C18:AF19 C53:AF54 C63">
      <formula1>0</formula1>
    </dataValidation>
    <dataValidation allowBlank="1" showInputMessage="1" showErrorMessage="1" prompt="Podaj wartość._x000a_Zadajte hodnotu." sqref="C30:AF31"/>
    <dataValidation allowBlank="1" showInputMessage="1" showErrorMessage="1" prompt="Podaj nazwę._x000a_Zadajte názov." sqref="B43:B44 B53:B54"/>
    <dataValidation type="list" allowBlank="1" showInputMessage="1" showErrorMessage="1" prompt="Wybierz z listy._x000a_Vybrať zo zoznamu." sqref="C97:C98">
      <formula1>$F$96:$I$96</formula1>
    </dataValidation>
  </dataValidations>
  <pageMargins left="0.7" right="0.7" top="0.75" bottom="0.75" header="0.3" footer="0.3"/>
  <pageSetup paperSize="9" scale="24" orientation="landscape" r:id="rId1"/>
  <rowBreaks count="2" manualBreakCount="2">
    <brk id="45" max="32" man="1"/>
    <brk id="87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Założenia_Predpoklady</vt:lpstr>
      <vt:lpstr>Dane_Dáta</vt:lpstr>
      <vt:lpstr>Wyniki_Výsledky </vt:lpstr>
      <vt:lpstr>Trwałość_Udržateľnosť</vt:lpstr>
      <vt:lpstr>An. ekonomiczna_Ekonomická an.</vt:lpstr>
      <vt:lpstr>Dane_Dáta!Obszar_wydruku</vt:lpstr>
      <vt:lpstr>Trwałość_Udržateľnosť!Obszar_wydruku</vt:lpstr>
      <vt:lpstr>'Wyniki_Výsledky '!Obszar_wydruku</vt:lpstr>
      <vt:lpstr>Założenia_Predpoklady!Obszar_wydruku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2016-01-07T08:04:54Z</dcterms:modified>
</cp:coreProperties>
</file>